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60" yWindow="870" windowWidth="20730" windowHeight="11340" firstSheet="14" activeTab="17"/>
  </bookViews>
  <sheets>
    <sheet name="Малое предпринимательство" sheetId="1" r:id="rId1"/>
    <sheet name="Улучшение инвестклимата" sheetId="4" r:id="rId2"/>
    <sheet name="Организация общественных и врем" sheetId="7" r:id="rId3"/>
    <sheet name="Улучшение условий и охрана труд" sheetId="26" r:id="rId4"/>
    <sheet name="КРСТ" sheetId="27" r:id="rId5"/>
    <sheet name="Развитие отрасли культура" sheetId="8" r:id="rId6"/>
    <sheet name="Развитие ФК и спорта" sheetId="9" r:id="rId7"/>
    <sheet name="Молодежь" sheetId="10" r:id="rId8"/>
    <sheet name="Совершенствование МУ" sheetId="11" r:id="rId9"/>
    <sheet name="Управление муниципальными финан" sheetId="12" r:id="rId10"/>
    <sheet name="Безопасность жизнедеятельности" sheetId="13" r:id="rId11"/>
    <sheet name="Повышение БДД" sheetId="16" r:id="rId12"/>
    <sheet name="Энергосбережение" sheetId="17" r:id="rId13"/>
    <sheet name="строительство" sheetId="18" r:id="rId14"/>
    <sheet name="земля-имущество" sheetId="30" r:id="rId15"/>
    <sheet name="Развитие образовани" sheetId="21" r:id="rId16"/>
    <sheet name="профилактика инфекций (клещи)" sheetId="29" r:id="rId17"/>
    <sheet name="фгкс" sheetId="32" r:id="rId18"/>
  </sheets>
  <calcPr calcId="144525"/>
</workbook>
</file>

<file path=xl/calcChain.xml><?xml version="1.0" encoding="utf-8"?>
<calcChain xmlns="http://schemas.openxmlformats.org/spreadsheetml/2006/main">
  <c r="G4" i="32" l="1"/>
  <c r="G3" i="32"/>
  <c r="J5" i="32"/>
  <c r="F4" i="32"/>
  <c r="O3" i="32"/>
  <c r="F3" i="32"/>
  <c r="G21" i="21"/>
  <c r="G33" i="21" s="1"/>
  <c r="G32" i="21"/>
  <c r="G31" i="21"/>
  <c r="G30" i="21"/>
  <c r="F31" i="21"/>
  <c r="F30" i="21"/>
  <c r="F28" i="21"/>
  <c r="G28" i="21" s="1"/>
  <c r="F20" i="21"/>
  <c r="G20" i="21" s="1"/>
  <c r="F13" i="21"/>
  <c r="G13" i="21" s="1"/>
  <c r="G5" i="32" l="1"/>
  <c r="K5" i="32" s="1"/>
  <c r="N3" i="32" s="1"/>
  <c r="H33" i="21"/>
  <c r="G4" i="1" l="1"/>
  <c r="G5" i="1"/>
  <c r="F4" i="1"/>
  <c r="F5" i="1"/>
  <c r="G4" i="26"/>
  <c r="F4" i="26"/>
  <c r="O3" i="9" l="1"/>
  <c r="G4" i="9"/>
  <c r="G9" i="9" s="1"/>
  <c r="G5" i="9"/>
  <c r="G6" i="9"/>
  <c r="G7" i="9"/>
  <c r="G8" i="9"/>
  <c r="G3" i="9"/>
  <c r="K10" i="10"/>
  <c r="G11" i="10"/>
  <c r="G10" i="10"/>
  <c r="G28" i="8" l="1"/>
  <c r="G24" i="8"/>
  <c r="G22" i="8"/>
  <c r="G23" i="8"/>
  <c r="G21" i="8"/>
  <c r="G13" i="8"/>
  <c r="G14" i="8"/>
  <c r="G15" i="8"/>
  <c r="G16" i="8"/>
  <c r="G17" i="8"/>
  <c r="G18" i="8"/>
  <c r="G19" i="8"/>
  <c r="G12" i="8"/>
  <c r="G5" i="8"/>
  <c r="G6" i="8"/>
  <c r="G7" i="8"/>
  <c r="G8" i="8"/>
  <c r="G9" i="8"/>
  <c r="G10" i="8"/>
  <c r="G4" i="8"/>
  <c r="F9" i="8"/>
  <c r="J6" i="12" l="1"/>
  <c r="G6" i="12"/>
  <c r="G4" i="12"/>
  <c r="G3" i="12"/>
  <c r="F4" i="12"/>
  <c r="F5" i="12"/>
  <c r="G5" i="12" s="1"/>
  <c r="F3" i="12"/>
  <c r="G5" i="13" l="1"/>
  <c r="G4" i="13"/>
  <c r="G3" i="13"/>
  <c r="G6" i="30" l="1"/>
  <c r="G4" i="30"/>
  <c r="G5" i="30"/>
  <c r="G3" i="30"/>
  <c r="O3" i="17" l="1"/>
  <c r="G4" i="17"/>
  <c r="G3" i="17"/>
  <c r="F3" i="17"/>
  <c r="G26" i="11" l="1"/>
  <c r="P2" i="27"/>
  <c r="O2" i="27"/>
  <c r="K4" i="27"/>
  <c r="J4" i="27"/>
  <c r="G4" i="27"/>
  <c r="G2" i="27"/>
  <c r="F2" i="27"/>
  <c r="I27" i="11"/>
  <c r="H27" i="11"/>
  <c r="G6" i="11" l="1"/>
  <c r="F4" i="11"/>
  <c r="G4" i="11" s="1"/>
  <c r="G6" i="18" l="1"/>
  <c r="F3" i="18"/>
  <c r="G3" i="18" s="1"/>
  <c r="F4" i="18"/>
  <c r="G4" i="18" s="1"/>
  <c r="F3" i="30" l="1"/>
  <c r="F4" i="30"/>
  <c r="F5" i="30"/>
  <c r="F6" i="30"/>
  <c r="O3" i="30"/>
  <c r="G7" i="30" l="1"/>
  <c r="J7" i="30"/>
  <c r="I33" i="21"/>
  <c r="F27" i="21"/>
  <c r="G27" i="21" s="1"/>
  <c r="F12" i="21"/>
  <c r="G12" i="21" s="1"/>
  <c r="F11" i="21"/>
  <c r="G11" i="21" s="1"/>
  <c r="K7" i="30" l="1"/>
  <c r="F25" i="11"/>
  <c r="G25" i="11" s="1"/>
  <c r="N3" i="30" l="1"/>
  <c r="F24" i="8"/>
  <c r="F19" i="8"/>
  <c r="F10" i="8"/>
  <c r="F8" i="9" l="1"/>
  <c r="F7" i="9" l="1"/>
  <c r="F5" i="21" l="1"/>
  <c r="G5" i="21" s="1"/>
  <c r="F6" i="21"/>
  <c r="G6" i="21" s="1"/>
  <c r="F8" i="21"/>
  <c r="G8" i="21" s="1"/>
  <c r="G14" i="21" s="1"/>
  <c r="F9" i="21"/>
  <c r="G9" i="21" s="1"/>
  <c r="F10" i="21"/>
  <c r="G10" i="21" s="1"/>
  <c r="F15" i="21"/>
  <c r="G15" i="21" s="1"/>
  <c r="F16" i="21"/>
  <c r="G16" i="21" s="1"/>
  <c r="F17" i="21"/>
  <c r="G17" i="21" s="1"/>
  <c r="F19" i="21"/>
  <c r="F22" i="21"/>
  <c r="G22" i="21" s="1"/>
  <c r="F23" i="21"/>
  <c r="G23" i="21" s="1"/>
  <c r="F24" i="21"/>
  <c r="G24" i="21" s="1"/>
  <c r="F26" i="21"/>
  <c r="G26" i="21" s="1"/>
  <c r="G29" i="21" s="1"/>
  <c r="F4" i="13"/>
  <c r="G19" i="21" l="1"/>
  <c r="G18" i="21"/>
  <c r="G25" i="21"/>
  <c r="F4" i="9" l="1"/>
  <c r="F5" i="9"/>
  <c r="F6" i="9"/>
  <c r="F3" i="9"/>
  <c r="F4" i="29" l="1"/>
  <c r="G4" i="29" s="1"/>
  <c r="F5" i="29"/>
  <c r="G5" i="29" s="1"/>
  <c r="F6" i="29"/>
  <c r="G6" i="29" s="1"/>
  <c r="F7" i="29"/>
  <c r="G7" i="29" s="1"/>
  <c r="F3" i="29"/>
  <c r="G3" i="29" s="1"/>
  <c r="J8" i="29"/>
  <c r="O3" i="29"/>
  <c r="G8" i="29" l="1"/>
  <c r="F15" i="11"/>
  <c r="G15" i="11" s="1"/>
  <c r="K8" i="29" l="1"/>
  <c r="N3" i="29" s="1"/>
  <c r="F17" i="8" l="1"/>
  <c r="F16" i="8"/>
  <c r="F15" i="8"/>
  <c r="F14" i="8"/>
  <c r="F5" i="8"/>
  <c r="G6" i="16" l="1"/>
  <c r="G5" i="16"/>
  <c r="G4" i="16"/>
  <c r="F6" i="16"/>
  <c r="J29" i="21" l="1"/>
  <c r="K29" i="21" s="1"/>
  <c r="J25" i="21" l="1"/>
  <c r="J21" i="21"/>
  <c r="J18" i="21"/>
  <c r="J14" i="21"/>
  <c r="J26" i="1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K26" i="11" l="1"/>
  <c r="J33" i="21"/>
  <c r="K14" i="21"/>
  <c r="K18" i="21"/>
  <c r="K21" i="21"/>
  <c r="K25" i="21"/>
  <c r="J9" i="9" l="1"/>
  <c r="K9" i="9" s="1"/>
  <c r="O3" i="26" l="1"/>
  <c r="J5" i="26"/>
  <c r="F3" i="26"/>
  <c r="F3" i="1"/>
  <c r="G3" i="1" s="1"/>
  <c r="G6" i="1" s="1"/>
  <c r="G3" i="26" l="1"/>
  <c r="G5" i="26" s="1"/>
  <c r="K5" i="26" l="1"/>
  <c r="P3" i="26" l="1"/>
  <c r="J7" i="21"/>
  <c r="O4" i="21"/>
  <c r="F4" i="21"/>
  <c r="G4" i="21" s="1"/>
  <c r="G7" i="21" l="1"/>
  <c r="K33" i="21" s="1"/>
  <c r="N4" i="21" l="1"/>
  <c r="K7" i="21"/>
  <c r="F9" i="10"/>
  <c r="G9" i="10" s="1"/>
  <c r="F8" i="10"/>
  <c r="G8" i="10" s="1"/>
  <c r="F7" i="10"/>
  <c r="G7" i="10" s="1"/>
  <c r="F4" i="10"/>
  <c r="F6" i="18"/>
  <c r="F5" i="18"/>
  <c r="G5" i="18" s="1"/>
  <c r="G7" i="18" s="1"/>
  <c r="O3" i="18"/>
  <c r="J4" i="17"/>
  <c r="J5" i="10"/>
  <c r="K5" i="10" s="1"/>
  <c r="J7" i="16"/>
  <c r="F5" i="16"/>
  <c r="F4" i="16"/>
  <c r="O3" i="16"/>
  <c r="F3" i="16"/>
  <c r="G3" i="16" l="1"/>
  <c r="G7" i="16" s="1"/>
  <c r="K4" i="17"/>
  <c r="N3" i="17" s="1"/>
  <c r="J7" i="18"/>
  <c r="K7" i="16" l="1"/>
  <c r="N3" i="16" s="1"/>
  <c r="K7" i="18"/>
  <c r="F16" i="11"/>
  <c r="G16" i="11" s="1"/>
  <c r="J5" i="13"/>
  <c r="O3" i="13"/>
  <c r="F3" i="13"/>
  <c r="O3" i="12"/>
  <c r="N3" i="18" l="1"/>
  <c r="K5" i="13" l="1"/>
  <c r="N3" i="13" s="1"/>
  <c r="K6" i="12"/>
  <c r="N3" i="12" s="1"/>
  <c r="J17" i="11"/>
  <c r="J11" i="11"/>
  <c r="J6" i="11" l="1"/>
  <c r="F5" i="11"/>
  <c r="F14" i="11"/>
  <c r="G14" i="11" s="1"/>
  <c r="F13" i="11"/>
  <c r="G13" i="11" s="1"/>
  <c r="F10" i="11"/>
  <c r="G10" i="11" s="1"/>
  <c r="F9" i="11"/>
  <c r="G9" i="11" s="1"/>
  <c r="G5" i="11" l="1"/>
  <c r="K6" i="11"/>
  <c r="G17" i="11"/>
  <c r="K17" i="11" s="1"/>
  <c r="J27" i="11"/>
  <c r="F8" i="11"/>
  <c r="G8" i="11" s="1"/>
  <c r="G11" i="11" s="1"/>
  <c r="K11" i="11" s="1"/>
  <c r="O3" i="11"/>
  <c r="G27" i="11" l="1"/>
  <c r="J11" i="10"/>
  <c r="O3" i="10"/>
  <c r="J28" i="8"/>
  <c r="F27" i="8"/>
  <c r="G27" i="8" s="1"/>
  <c r="F26" i="8"/>
  <c r="G26" i="8" s="1"/>
  <c r="F23" i="8"/>
  <c r="F22" i="8"/>
  <c r="F21" i="8"/>
  <c r="F18" i="8"/>
  <c r="F13" i="8"/>
  <c r="F12" i="8"/>
  <c r="F8" i="8"/>
  <c r="F7" i="8"/>
  <c r="F6" i="8"/>
  <c r="F4" i="8"/>
  <c r="O3" i="8"/>
  <c r="J4" i="7"/>
  <c r="O3" i="7"/>
  <c r="F3" i="7"/>
  <c r="G3" i="7" s="1"/>
  <c r="G4" i="7" s="1"/>
  <c r="K27" i="11" l="1"/>
  <c r="N3" i="11" s="1"/>
  <c r="K4" i="7"/>
  <c r="N3" i="7" s="1"/>
  <c r="N3" i="9"/>
  <c r="K11" i="10"/>
  <c r="N3" i="10" s="1"/>
  <c r="J4" i="4"/>
  <c r="O3" i="4"/>
  <c r="F3" i="4"/>
  <c r="G3" i="4" s="1"/>
  <c r="G4" i="4" l="1"/>
  <c r="K28" i="8"/>
  <c r="N3" i="8" s="1"/>
  <c r="K4" i="4" l="1"/>
  <c r="N3" i="4" l="1"/>
  <c r="J6" i="1"/>
  <c r="K6" i="1" l="1"/>
  <c r="N3" i="1" l="1"/>
</calcChain>
</file>

<file path=xl/sharedStrings.xml><?xml version="1.0" encoding="utf-8"?>
<sst xmlns="http://schemas.openxmlformats.org/spreadsheetml/2006/main" count="912" uniqueCount="191">
  <si>
    <t>NN п/п</t>
  </si>
  <si>
    <t>Ед. изм.</t>
  </si>
  <si>
    <t>Плановое значение целевого индикатора</t>
  </si>
  <si>
    <t>Фактическое значение целевого индикатора</t>
  </si>
  <si>
    <t>Показатель оценки выполнения целевого индикатора</t>
  </si>
  <si>
    <t>Степень выполнения индикатора (U)</t>
  </si>
  <si>
    <t>Объем финансирования (план)</t>
  </si>
  <si>
    <t>Объем финансирования (факт)</t>
  </si>
  <si>
    <t>Уровень финансового обеспечения (Vфин)</t>
  </si>
  <si>
    <t>Интегральная оценка эффективности (R)</t>
  </si>
  <si>
    <t>Качественная оценка реализации муниципальной программы</t>
  </si>
  <si>
    <t>х</t>
  </si>
  <si>
    <t>Итого по муниципальной программе</t>
  </si>
  <si>
    <t>Наименование целевого индикатора</t>
  </si>
  <si>
    <t>Численное значение интегральной оценки (R) за отчетный год, %</t>
  </si>
  <si>
    <t>Качественная характеристика муниципальной программы</t>
  </si>
  <si>
    <t>Вывод о динамике эффективности реализации муниципальной программы</t>
  </si>
  <si>
    <t>Примечание</t>
  </si>
  <si>
    <t>Расчет интегральной оценки эффективности реализации муниципальной программы</t>
  </si>
  <si>
    <t>Сводная форма по оценке эффективности муниципальной программы</t>
  </si>
  <si>
    <t>ед.</t>
  </si>
  <si>
    <t>чел.</t>
  </si>
  <si>
    <t>эффективная</t>
  </si>
  <si>
    <t>Полное использование бюджетных ассигнований</t>
  </si>
  <si>
    <t>Численное значение интегральной оценки (R0пр) за предшествующий год, %</t>
  </si>
  <si>
    <t>Рекомендуется к финансированию за счет бюджетных ассигнований из местного бюджета в очередном финансовом году в полном объеме</t>
  </si>
  <si>
    <t>%</t>
  </si>
  <si>
    <t>экз.</t>
  </si>
  <si>
    <t>Увеличение объема фонда библиотеки по сравнению с предыдущим годом</t>
  </si>
  <si>
    <t>Динамика общего количества граждан (зрителей) вовлеченных в мероприятие на платной основе</t>
  </si>
  <si>
    <t>Доля детей, ставших победителями и призерами городских, районных, республиканских, всероссийских и международных мероприятий</t>
  </si>
  <si>
    <t>Соотношение посещаемости населения платных культурно-досуговых мероприятий, проводимых муниципальными учреждениями культуры к общему населению</t>
  </si>
  <si>
    <t>Доля удовлетворенности граждан качеством предоставляемых услуг в сфере культуры</t>
  </si>
  <si>
    <t>МБУ "Центральная библиотечная сеть"</t>
  </si>
  <si>
    <t>Количество обращений удаленно, через сеть Интернет</t>
  </si>
  <si>
    <t>Объем платных услуг</t>
  </si>
  <si>
    <t>тыс.руб.</t>
  </si>
  <si>
    <t>МБУ "Районный центр культуры и досуга"</t>
  </si>
  <si>
    <t>МАУ ДО "Кяхтинская детская школа искусств"</t>
  </si>
  <si>
    <t>Отдел культуры Администрации</t>
  </si>
  <si>
    <t>Удельный вес населенияКяхтинского района систематически занимающегося физической культурой и спортом</t>
  </si>
  <si>
    <t>Охват населения мероприятиями в области физической культуры и спорта</t>
  </si>
  <si>
    <t>Попрограмма 1</t>
  </si>
  <si>
    <t>Количество молодых семей и молодых специалистов, получивших государственную поддержку на улучшение жилищных условий</t>
  </si>
  <si>
    <t>Подпрограмма 2</t>
  </si>
  <si>
    <t>Доля молодых людей, принимающих участие в добровольческой деятельности, в общем количестве молодежи</t>
  </si>
  <si>
    <t>Доля муниципальных служащих всех уровней, прошедших обучение по различным формам</t>
  </si>
  <si>
    <t>Количество ТОС</t>
  </si>
  <si>
    <t>Количество граждан, принявших участие в мероприятиях ТОС от общего числа жителей</t>
  </si>
  <si>
    <t>Количество мероприятий, направленных на координацию работы администрации МО "Кяхтинский район" с ТОС</t>
  </si>
  <si>
    <t>Подпрограмма 3</t>
  </si>
  <si>
    <t>Итого по подпрограмме 1</t>
  </si>
  <si>
    <t>Итого по подпрограмме 2</t>
  </si>
  <si>
    <t>Количество публикаций, сюжетов, эфиров в республиканских, федеральных СМИ</t>
  </si>
  <si>
    <t>Итого по подпрограмме 3</t>
  </si>
  <si>
    <t>Доля расходов местного бюджета, формируемых в рамках программ, в общей сумме расходов местного бюджета</t>
  </si>
  <si>
    <t>Количество новостных публикаций в сети Интернет</t>
  </si>
  <si>
    <t>Количество открыток, направленных получателям</t>
  </si>
  <si>
    <t>шт.</t>
  </si>
  <si>
    <t>Доля выпускников ступени основного общего образования, получивших аттестаты особого образца</t>
  </si>
  <si>
    <t>Доля выпускников, получивших аттестат об основном общем образовании</t>
  </si>
  <si>
    <t>Удельный вес численности обучающихся в муниципальных образовательных учреждениях, которым предоставлена возможность обучаться в соответствии с основными современными требованиями ФГОС в общей численности обучающихся</t>
  </si>
  <si>
    <t>Доля возврата сумм выданных микрозаймов</t>
  </si>
  <si>
    <t>Количество субъектов МСП, получивших финансовую поддержку</t>
  </si>
  <si>
    <t>Объем финансирования (план), тыс. руб.</t>
  </si>
  <si>
    <t>Объем финансирования (факт), тыс. руб.</t>
  </si>
  <si>
    <t>Объем финансирования (план), тыс.руб.</t>
  </si>
  <si>
    <t xml:space="preserve">Количество человеко-часов </t>
  </si>
  <si>
    <t>чел/час</t>
  </si>
  <si>
    <t>Объем финансирования (факт), тыс.руб.</t>
  </si>
  <si>
    <t>Охват школ мероприятиями по профилактике детского дорожно-транспортного травматизма (районные конкурсы-смотры)</t>
  </si>
  <si>
    <t>Охват школ агитационными материалами направленными на профилактику безопасности дорожного движения</t>
  </si>
  <si>
    <t>Охват учащихся первых классов общеобразовательных учреждений светоотражающими элементами</t>
  </si>
  <si>
    <t>Финансирование исполнено в полном объеме</t>
  </si>
  <si>
    <t>Подпрограмма 1</t>
  </si>
  <si>
    <t>Количество граждан добровольно участвующих в охране правопорядка</t>
  </si>
  <si>
    <t>Количество проведенных экскурсий, конкурсов (соревнований и др.) профилпктической направленности среди учащихся образовательных учреждений</t>
  </si>
  <si>
    <t>Количество агитационных материалов, направленных на профилактику правонарушений, пропагаду здорового образа жизни</t>
  </si>
  <si>
    <t>Количество совместных профилактических мероприятий с ОМВД и субъектов профилактики</t>
  </si>
  <si>
    <t>Реализация системы мер, направленная на адресную поддержку оказавшихся в трудной жизненной ситуации, в том числе на ресоциализацию лиц, освобожденных из мест лишения свободы, документов и  трудоустройству</t>
  </si>
  <si>
    <t>Увеличение площади охвата видеокамерами в рамках программы АПК "Безопасный город"</t>
  </si>
  <si>
    <t>Доступность дошкольного образования в возрасте от 3-7 лет</t>
  </si>
  <si>
    <t>Охват детей дополнительным образованием</t>
  </si>
  <si>
    <t>Итого по подпрограмме 4</t>
  </si>
  <si>
    <t>Доля выпускников, сдавших ЕГЭ и получивших аттестат о среднем общем образовании от общего числа выпускников, участвовавших в ЕГЭ</t>
  </si>
  <si>
    <t>Итого по подпрограмме 5</t>
  </si>
  <si>
    <t>эффективность на уровне прошлого года</t>
  </si>
  <si>
    <t>Увеличение объема закупа молока перерабатывающими организациями</t>
  </si>
  <si>
    <t>тонн</t>
  </si>
  <si>
    <t>финансирование исполнено в полном объеме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</si>
  <si>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</t>
  </si>
  <si>
    <t>Доля молодых людей, участвующих в мероприятиях по гражданскому и духовному воспитанию молодежи в общем количестве молодежи</t>
  </si>
  <si>
    <t>Итого по подпрограмме 6</t>
  </si>
  <si>
    <t>Содержание автомобильных дорог местного значения автогрейдером</t>
  </si>
  <si>
    <t>количество экспертиз</t>
  </si>
  <si>
    <t>га</t>
  </si>
  <si>
    <t>Библиотечно-библиографическое и информационное обслуживание. Количество посещений в стационарных условиях</t>
  </si>
  <si>
    <t>Количество библиотек подключенных к сети Интернет в общем количестве библиотек в муниципальном образовании</t>
  </si>
  <si>
    <t>Количество участников мероприятий, т е организаторы и творческие коллективы</t>
  </si>
  <si>
    <t>Общее количество проводимых мероприятий</t>
  </si>
  <si>
    <t>Количество клубных формирований</t>
  </si>
  <si>
    <t>Количество народных образцовых художественных коллективов</t>
  </si>
  <si>
    <t>Количество участников в народных образцовых художественных коллективах</t>
  </si>
  <si>
    <t>Доля детей в возрасте от 7 до 15 лет включительно, обучающихся за счет бюджетных средств и на платной основе по общеобразовательным программам в области искусств, от общего количества детей</t>
  </si>
  <si>
    <t>количество периодических изданий, получаемых по подписке</t>
  </si>
  <si>
    <t>количество размещенных статей в СМИ</t>
  </si>
  <si>
    <t>количество приобретенного наглядного материала (буклеты, листовки, стенды)</t>
  </si>
  <si>
    <t>Количество проведенных обучающих лекций и семинаров в организациях медицинскими работниками</t>
  </si>
  <si>
    <t>количество проведенных лекций и семинаров, медицинских советов медицинскими работниками</t>
  </si>
  <si>
    <t>Приобретение вакцины</t>
  </si>
  <si>
    <t>Доля граждан Кяхтинского района, принявших участие в сдаче норм Всероссийского физкультурно-спортивного комплекса "Готов к труду и обороне" (ГТО)</t>
  </si>
  <si>
    <t>эффективность ниже  уровня предшествующего года</t>
  </si>
  <si>
    <t>Охват детей дошкольным образованием в возрасте от 1 до 6 лет, в среднем по району</t>
  </si>
  <si>
    <t>Количество благоустроенных стадионов</t>
  </si>
  <si>
    <t>Численность детей, охваченных спортивной подготовкой</t>
  </si>
  <si>
    <t>оценка муниципальной программы не проводится в связи со снятием финансирования по мероприятию Установка теплосчетчика с СДК в с. Алтай</t>
  </si>
  <si>
    <t>Повышение средней заработной платы работников учреждений культуры</t>
  </si>
  <si>
    <t>руб.</t>
  </si>
  <si>
    <t>Сокращение площади дикорастущей конопли</t>
  </si>
  <si>
    <t>участков</t>
  </si>
  <si>
    <t>Установка прибора учета в Алтайский СДК с ремонтом теплового узла</t>
  </si>
  <si>
    <t>км.</t>
  </si>
  <si>
    <t xml:space="preserve">увеличение площади земель сельскохозяйственного назначения, вовлеченных в оборот </t>
  </si>
  <si>
    <t>Увеличение числа поставленных на государственный кадастровый учет земельных участков и объектов недвижимого имущества</t>
  </si>
  <si>
    <t>определение рыночной стоимости движимого и недвижимого имущества</t>
  </si>
  <si>
    <t xml:space="preserve">количество населения, охваченного профилактическими мероприятиями по пожарной безопасности </t>
  </si>
  <si>
    <t>*</t>
  </si>
  <si>
    <t xml:space="preserve">неполное использование бюджетных ассигнований. </t>
  </si>
  <si>
    <t>рекомендуется к исполнению в 2020 году в случае разработки муниципальной программы в новой редакции</t>
  </si>
  <si>
    <t>не производилась</t>
  </si>
  <si>
    <t>пересмотреть финансирование программы</t>
  </si>
  <si>
    <t>неполное использование бюджетных ассигнований</t>
  </si>
  <si>
    <t>строительство, реконструкция, капитальный ремонт объектов жилищно-коммунального и социально-культурного значения</t>
  </si>
  <si>
    <t>количество объектов в отношении которых проведены публичные слушания</t>
  </si>
  <si>
    <t xml:space="preserve">не исполнено одно мероприятие </t>
  </si>
  <si>
    <t>нет данных</t>
  </si>
  <si>
    <t>Главы городских и сельских поселений прошедших обучение</t>
  </si>
  <si>
    <t>на 5 муниципальных служащих больше от запланированых</t>
  </si>
  <si>
    <t>не исп. РБ бюджет 35,7</t>
  </si>
  <si>
    <t>Охват школ агитационными материалами, направленными на профилактику правонарушений, пропагаду здорового образа жизни</t>
  </si>
  <si>
    <t>обсуживание камер</t>
  </si>
  <si>
    <t>неэффективная</t>
  </si>
  <si>
    <t>Количество благоустроенных мест туристского показа</t>
  </si>
  <si>
    <t xml:space="preserve">Количество реализованных общественно значимых проектов по благоустройству сельских территорий </t>
  </si>
  <si>
    <t>оценка муниципальной программы не производилась в связи с переносом финансирования на 2021 г.</t>
  </si>
  <si>
    <t>Мероприятие перенесено на 2021 год</t>
  </si>
  <si>
    <t>Реализация муниципальной программы рекомендована к финансированию на 2021г.</t>
  </si>
  <si>
    <t>Отсутствие возможности рассчета динаки в связи с отсутствием финансирования муниципальной программы в 2019г.</t>
  </si>
  <si>
    <t>эффективная сократилась</t>
  </si>
  <si>
    <t xml:space="preserve">Пересмотреть мероприятия подпрограммы по профилактике преступлений </t>
  </si>
  <si>
    <t>Анализ динамики невозможно произвести в связи с отсутствие финансироания в 2019 году</t>
  </si>
  <si>
    <t>Программа может реализовываться в 2021г.</t>
  </si>
  <si>
    <t xml:space="preserve">количество объектов недвижимости в кадастровых кварталах, в отношении которых проведены комплексные кадастровые работы </t>
  </si>
  <si>
    <t>Количество недопущенных через пункты пропуска в период ведения ограничительных мероприятий</t>
  </si>
  <si>
    <t xml:space="preserve">Доля расходов местного бюджета, охваченных проверками, ревизиями при осуществлении внутреннего государственного финансового контроля, в общей сумме расходов местного бюджета </t>
  </si>
  <si>
    <t>Доля бюджетной обеспеченности муниципальных образований городских и сельских поселений МО "Кяхтинский район"</t>
  </si>
  <si>
    <t>эффективность снизилась</t>
  </si>
  <si>
    <t>Индикатор "Доля расходов местного бюджета, формируемых в рамках программ, в общей сумме расходов местного бюджета" не исполнен в полном объеме</t>
  </si>
  <si>
    <t>Количество переоснащенных муниципальных библиотек по модельному стандарту</t>
  </si>
  <si>
    <t>неполное освоение бюджетных средств, снижение интегральной оценки эффективности в связи с отсутсвием мероприятий в период распространения новой коронавирусной инфекции</t>
  </si>
  <si>
    <t>оценка не производилась</t>
  </si>
  <si>
    <t>Мероприятия на 2020 год отменены. С 2021 года реализуется в рамках программы "Рахвитие образования"</t>
  </si>
  <si>
    <t xml:space="preserve">численность работников муниципальных учреждений  МО «Кяхтинский район», охваченных периодическими медицинскими осмотрами </t>
  </si>
  <si>
    <t>Количество рабочих мест, получивших специальную оценку условий труда</t>
  </si>
  <si>
    <t>1105-образование</t>
  </si>
  <si>
    <t>35 -дши</t>
  </si>
  <si>
    <t>Количество субъектов МСП, получивших образовательную, информационную и  консультационную поддержку</t>
  </si>
  <si>
    <t xml:space="preserve">* интегральная оценка испонения муниципальной программы не может быть рассчитана в виду отсутствия финансирования из МБ. Индикаторы муниципальной программы выполнены за счет деяйствия Фонда поддержки малого предпринимательства.  </t>
  </si>
  <si>
    <t>обустройство площадки ТКО</t>
  </si>
  <si>
    <t xml:space="preserve">низкая эффективность </t>
  </si>
  <si>
    <t>средняя эффективная</t>
  </si>
  <si>
    <t>средняя эффективность</t>
  </si>
  <si>
    <t>Количество  детей в возрасте  до 3 лет, охваченных  дошкольным образованием</t>
  </si>
  <si>
    <t xml:space="preserve">Удельный вес численности обучающихся по программам начального общего, основного общего и среднего общего образования, участвующих в олимпиадах и конкурсах различного уровня </t>
  </si>
  <si>
    <t xml:space="preserve">Число общеобразовательных организаций, в которых созданы условия для развития цифровизации образовательного процесса </t>
  </si>
  <si>
    <t xml:space="preserve">Число общеобразовательных организаций, обновивших мат-техническую базу для реализации основных и общеобразовательных программ цифрового, естественнонаучного и гуманитарного профилей </t>
  </si>
  <si>
    <t xml:space="preserve">ед. </t>
  </si>
  <si>
    <t xml:space="preserve">Количество отремонтированных спортивных залов  </t>
  </si>
  <si>
    <t xml:space="preserve">Количество общеобразовательных учреждений прошедших капитальный ремонт </t>
  </si>
  <si>
    <t>Число побед детей, участвовавших в мероприятиях  муниципального уровня от общего числа</t>
  </si>
  <si>
    <t>Число побед детей, участвовавших в мероприятиях  регионального уровня от общего числа</t>
  </si>
  <si>
    <t xml:space="preserve">Доля детей в возрасте от 7 до 15 лет, охваченных всеми формами отдыха и оздоровления, к общему числу детей от 7 до 15 лет включительно </t>
  </si>
  <si>
    <t xml:space="preserve">Доля детей, находящихся в трудной жизненной ситуации, в возрасте от 7 до 18 лет, получивших путевки в организации отдыха детей и их оздоровления, в общей численности детей, находящихся в трудной жизненной ситуации, в возрасте от 7 до 18 лет, имеющих право на получение и обратившихся за предоставлением путевки в организации отдыха детей и их оздоровления </t>
  </si>
  <si>
    <t>Доля образовательных учреждений, здания и отдельные элементы и системы которых находятся в аварийном состоянии в общем количестве образовательных учреждений</t>
  </si>
  <si>
    <t xml:space="preserve">Доля образовательных учреждений с без барьерной средой в общем количестве образовательных учреждений </t>
  </si>
  <si>
    <t>Увеличение количества школьных автобусов, соответствующих требованиям ГОСТ Р 51160-98, до 100% в 2022 году</t>
  </si>
  <si>
    <t>Количество молодых специалистов, трудоустроившихся в образовательные организации после окончания обучения в профессиональных образовательных организациях</t>
  </si>
  <si>
    <t xml:space="preserve">Доля педагогов, участвующих в профессиональных конкурсах, «Лучший учитель», «Учитель года», «Воспитатель года», «Самый классный классный» </t>
  </si>
  <si>
    <t>Итого по подрограмме 7</t>
  </si>
  <si>
    <t>количество благоустроенных придомовых территорий</t>
  </si>
  <si>
    <t>количество благоустроенных общественных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</si>
</sst>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%"/>
    <numFmt numFmtId="166" formatCode="0.000"/>
    <numFmt numFmtId="167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1" fillId="0" borderId="1" xfId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1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distributed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9" fontId="1" fillId="0" borderId="0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0" fontId="1" fillId="0" borderId="1" xfId="0" applyNumberFormat="1" applyFont="1" applyBorder="1" applyAlignment="1">
      <alignment horizontal="center" vertical="center" textRotation="90" wrapText="1"/>
    </xf>
    <xf numFmtId="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9" fontId="1" fillId="2" borderId="0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B007BD"/>
      <color rgb="FFEB3E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6"/>
  <sheetViews>
    <sheetView topLeftCell="A4" workbookViewId="0">
      <selection activeCell="B5" sqref="B5"/>
    </sheetView>
  </sheetViews>
  <sheetFormatPr defaultRowHeight="15.75" x14ac:dyDescent="0.25"/>
  <cols>
    <col min="1" max="1" width="4.85546875" style="6" customWidth="1"/>
    <col min="2" max="2" width="23.5703125" style="6" customWidth="1"/>
    <col min="3" max="6" width="9.140625" style="6"/>
    <col min="7" max="7" width="13.140625" style="6" bestFit="1" customWidth="1"/>
    <col min="8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64</v>
      </c>
      <c r="I2" s="2" t="s">
        <v>65</v>
      </c>
      <c r="J2" s="2" t="s">
        <v>8</v>
      </c>
      <c r="K2" s="2" t="s">
        <v>9</v>
      </c>
      <c r="L2" s="2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63" x14ac:dyDescent="0.25">
      <c r="A3" s="1">
        <v>1</v>
      </c>
      <c r="B3" s="1" t="s">
        <v>63</v>
      </c>
      <c r="C3" s="1" t="s">
        <v>20</v>
      </c>
      <c r="D3" s="1">
        <v>6</v>
      </c>
      <c r="E3" s="1">
        <v>9</v>
      </c>
      <c r="F3" s="4">
        <f>E3/D3</f>
        <v>1.5</v>
      </c>
      <c r="G3" s="19">
        <f>F3/3</f>
        <v>0.5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N3" s="8" t="e">
        <f>K6</f>
        <v>#DIV/0!</v>
      </c>
      <c r="O3" s="1" t="s">
        <v>126</v>
      </c>
      <c r="P3" s="8">
        <v>2.59</v>
      </c>
      <c r="Q3" s="1" t="s">
        <v>22</v>
      </c>
      <c r="R3" s="1"/>
    </row>
    <row r="4" spans="1:18" ht="126" customHeight="1" x14ac:dyDescent="0.25">
      <c r="A4" s="1">
        <v>2</v>
      </c>
      <c r="B4" s="40" t="s">
        <v>62</v>
      </c>
      <c r="C4" s="1" t="s">
        <v>20</v>
      </c>
      <c r="D4" s="1">
        <v>85</v>
      </c>
      <c r="E4" s="1">
        <v>85</v>
      </c>
      <c r="F4" s="4">
        <f t="shared" ref="F4:F5" si="0">E4/D4</f>
        <v>1</v>
      </c>
      <c r="G4" s="19">
        <f t="shared" ref="G4:G5" si="1">F4/3</f>
        <v>0.33333333333333331</v>
      </c>
      <c r="H4" s="1" t="s">
        <v>11</v>
      </c>
      <c r="I4" s="1" t="s">
        <v>11</v>
      </c>
      <c r="J4" s="1" t="s">
        <v>11</v>
      </c>
      <c r="K4" s="1" t="s">
        <v>11</v>
      </c>
      <c r="L4" s="1"/>
      <c r="N4" s="89" t="s">
        <v>167</v>
      </c>
      <c r="O4" s="89"/>
      <c r="P4" s="89"/>
      <c r="Q4" s="89"/>
      <c r="R4" s="89"/>
    </row>
    <row r="5" spans="1:18" ht="94.5" x14ac:dyDescent="0.25">
      <c r="A5" s="1">
        <v>3</v>
      </c>
      <c r="B5" s="1" t="s">
        <v>166</v>
      </c>
      <c r="C5" s="1" t="s">
        <v>20</v>
      </c>
      <c r="D5" s="1">
        <v>50</v>
      </c>
      <c r="E5" s="1">
        <v>250</v>
      </c>
      <c r="F5" s="4">
        <f t="shared" si="0"/>
        <v>5</v>
      </c>
      <c r="G5" s="19">
        <f t="shared" si="1"/>
        <v>1.6666666666666667</v>
      </c>
      <c r="H5" s="1" t="s">
        <v>11</v>
      </c>
      <c r="I5" s="1" t="s">
        <v>11</v>
      </c>
      <c r="J5" s="1" t="s">
        <v>11</v>
      </c>
      <c r="K5" s="1" t="s">
        <v>11</v>
      </c>
      <c r="L5" s="1"/>
    </row>
    <row r="6" spans="1:18" s="7" customFormat="1" ht="47.25" x14ac:dyDescent="0.25">
      <c r="A6" s="5"/>
      <c r="B6" s="5" t="s">
        <v>12</v>
      </c>
      <c r="C6" s="5"/>
      <c r="D6" s="5"/>
      <c r="E6" s="5"/>
      <c r="F6" s="5"/>
      <c r="G6" s="9">
        <f>G3+G4+G5</f>
        <v>2.5</v>
      </c>
      <c r="H6" s="34">
        <v>0</v>
      </c>
      <c r="I6" s="34">
        <v>0</v>
      </c>
      <c r="J6" s="9" t="e">
        <f>I6/H6</f>
        <v>#DIV/0!</v>
      </c>
      <c r="K6" s="9" t="e">
        <f>G6/J6</f>
        <v>#DIV/0!</v>
      </c>
      <c r="L6" s="5"/>
    </row>
  </sheetData>
  <mergeCells count="3">
    <mergeCell ref="A1:L1"/>
    <mergeCell ref="N1:R1"/>
    <mergeCell ref="N4:R4"/>
  </mergeCells>
  <pageMargins left="0.7" right="0.7" top="0.75" bottom="0.75" header="0.3" footer="0.3"/>
  <pageSetup paperSize="9" scale="87" fitToWidth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6"/>
  <sheetViews>
    <sheetView topLeftCell="A4" workbookViewId="0">
      <selection activeCell="R4" sqref="R4"/>
    </sheetView>
  </sheetViews>
  <sheetFormatPr defaultRowHeight="15.75" x14ac:dyDescent="0.25"/>
  <cols>
    <col min="1" max="1" width="4.85546875" style="6" customWidth="1"/>
    <col min="2" max="2" width="28.140625" style="6" customWidth="1"/>
    <col min="3" max="6" width="9.140625" style="6"/>
    <col min="7" max="7" width="13.140625" style="6" bestFit="1" customWidth="1"/>
    <col min="8" max="8" width="12.85546875" style="6" customWidth="1"/>
    <col min="9" max="9" width="13.7109375" style="6" customWidth="1"/>
    <col min="10" max="11" width="9.140625" style="6"/>
    <col min="12" max="12" width="15.42578125" style="6" customWidth="1"/>
    <col min="13" max="13" width="9.140625" style="6"/>
    <col min="14" max="14" width="16.5703125" style="6" customWidth="1"/>
    <col min="15" max="15" width="17.140625" style="6" customWidth="1"/>
    <col min="16" max="17" width="17" style="6" customWidth="1"/>
    <col min="18" max="18" width="88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66</v>
      </c>
      <c r="I2" s="11" t="s">
        <v>69</v>
      </c>
      <c r="J2" s="11" t="s">
        <v>8</v>
      </c>
      <c r="K2" s="11" t="s">
        <v>9</v>
      </c>
      <c r="L2" s="11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39.75" customHeight="1" x14ac:dyDescent="0.25">
      <c r="A3" s="1">
        <v>1</v>
      </c>
      <c r="B3" s="79" t="s">
        <v>154</v>
      </c>
      <c r="C3" s="1" t="s">
        <v>26</v>
      </c>
      <c r="D3" s="1">
        <v>55</v>
      </c>
      <c r="E3" s="1">
        <v>55</v>
      </c>
      <c r="F3" s="1">
        <f>E3/D3</f>
        <v>1</v>
      </c>
      <c r="G3" s="12">
        <f>F3/3</f>
        <v>0.33333333333333331</v>
      </c>
      <c r="H3" s="1"/>
      <c r="I3" s="1"/>
      <c r="J3" s="1"/>
      <c r="K3" s="1"/>
      <c r="L3" s="1"/>
      <c r="N3" s="8">
        <f>K6</f>
        <v>0.98796500703213275</v>
      </c>
      <c r="O3" s="1" t="str">
        <f>L6</f>
        <v>эффективная</v>
      </c>
      <c r="P3" s="18">
        <v>1.02</v>
      </c>
      <c r="Q3" s="1" t="s">
        <v>156</v>
      </c>
      <c r="R3" s="1" t="s">
        <v>157</v>
      </c>
    </row>
    <row r="4" spans="1:18" ht="73.5" customHeight="1" x14ac:dyDescent="0.25">
      <c r="A4" s="15">
        <v>2</v>
      </c>
      <c r="B4" s="79" t="s">
        <v>55</v>
      </c>
      <c r="C4" s="16" t="s">
        <v>26</v>
      </c>
      <c r="D4" s="1">
        <v>75</v>
      </c>
      <c r="E4" s="1">
        <v>72</v>
      </c>
      <c r="F4" s="79">
        <f t="shared" ref="F4:F5" si="0">E4/D4</f>
        <v>0.96</v>
      </c>
      <c r="G4" s="12">
        <f t="shared" ref="G4:G5" si="1">F4/3</f>
        <v>0.32</v>
      </c>
      <c r="H4" s="1"/>
      <c r="I4" s="1"/>
      <c r="J4" s="1"/>
      <c r="K4" s="1"/>
      <c r="L4" s="1"/>
      <c r="N4" s="13"/>
      <c r="O4" s="14"/>
      <c r="P4" s="13"/>
      <c r="Q4" s="14"/>
      <c r="R4" s="14"/>
    </row>
    <row r="5" spans="1:18" ht="61.5" customHeight="1" x14ac:dyDescent="0.25">
      <c r="A5" s="15">
        <v>3</v>
      </c>
      <c r="B5" s="1" t="s">
        <v>155</v>
      </c>
      <c r="C5" s="16" t="s">
        <v>26</v>
      </c>
      <c r="D5" s="1">
        <v>70</v>
      </c>
      <c r="E5" s="1">
        <v>70</v>
      </c>
      <c r="F5" s="79">
        <f t="shared" si="0"/>
        <v>1</v>
      </c>
      <c r="G5" s="12">
        <f t="shared" si="1"/>
        <v>0.33333333333333331</v>
      </c>
      <c r="H5" s="1" t="s">
        <v>11</v>
      </c>
      <c r="I5" s="1" t="s">
        <v>11</v>
      </c>
      <c r="J5" s="1" t="s">
        <v>11</v>
      </c>
      <c r="K5" s="1" t="s">
        <v>11</v>
      </c>
      <c r="L5" s="1"/>
      <c r="N5" s="13"/>
      <c r="O5" s="14"/>
      <c r="P5" s="13"/>
      <c r="Q5" s="14"/>
      <c r="R5" s="14"/>
    </row>
    <row r="6" spans="1:18" s="7" customFormat="1" ht="31.5" x14ac:dyDescent="0.25">
      <c r="A6" s="5"/>
      <c r="B6" s="17" t="s">
        <v>12</v>
      </c>
      <c r="C6" s="5"/>
      <c r="D6" s="5"/>
      <c r="E6" s="5"/>
      <c r="F6" s="5"/>
      <c r="G6" s="9">
        <f>SUM(G3:G5)</f>
        <v>0.98666666666666658</v>
      </c>
      <c r="H6" s="5">
        <v>25640.741429999998</v>
      </c>
      <c r="I6" s="34">
        <v>25607.04549</v>
      </c>
      <c r="J6" s="25">
        <f>I6/H6</f>
        <v>0.99868584377359026</v>
      </c>
      <c r="K6" s="9">
        <f>G6/J6</f>
        <v>0.98796500703213275</v>
      </c>
      <c r="L6" s="5" t="s">
        <v>22</v>
      </c>
    </row>
  </sheetData>
  <mergeCells count="2">
    <mergeCell ref="A1:L1"/>
    <mergeCell ref="N1:R1"/>
  </mergeCells>
  <pageMargins left="0.7" right="0.7" top="0.75" bottom="0.75" header="0.3" footer="0.3"/>
  <pageSetup paperSize="9" scale="42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5"/>
  <sheetViews>
    <sheetView topLeftCell="A3" workbookViewId="0">
      <selection activeCell="L5" sqref="L5"/>
    </sheetView>
  </sheetViews>
  <sheetFormatPr defaultRowHeight="15.75" x14ac:dyDescent="0.25"/>
  <cols>
    <col min="1" max="1" width="4.85546875" style="6" customWidth="1"/>
    <col min="2" max="2" width="23.5703125" style="6" customWidth="1"/>
    <col min="3" max="5" width="9.140625" style="6"/>
    <col min="6" max="6" width="14.42578125" style="6" bestFit="1" customWidth="1"/>
    <col min="7" max="7" width="13.140625" style="6" bestFit="1" customWidth="1"/>
    <col min="8" max="8" width="10.7109375" style="6" bestFit="1" customWidth="1"/>
    <col min="9" max="9" width="13.28515625" style="6" customWidth="1"/>
    <col min="10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64</v>
      </c>
      <c r="I2" s="11" t="s">
        <v>69</v>
      </c>
      <c r="J2" s="11" t="s">
        <v>8</v>
      </c>
      <c r="K2" s="11" t="s">
        <v>9</v>
      </c>
      <c r="L2" s="11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126" x14ac:dyDescent="0.25">
      <c r="A3" s="1">
        <v>1</v>
      </c>
      <c r="B3" s="1" t="s">
        <v>125</v>
      </c>
      <c r="C3" s="1" t="s">
        <v>20</v>
      </c>
      <c r="D3" s="1">
        <v>5000</v>
      </c>
      <c r="E3" s="64">
        <v>5000</v>
      </c>
      <c r="F3" s="4">
        <f t="shared" ref="F3:F4" si="0">E3/D3</f>
        <v>1</v>
      </c>
      <c r="G3" s="8">
        <f>F3/2</f>
        <v>0.5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N3" s="8">
        <f>K5</f>
        <v>1</v>
      </c>
      <c r="O3" s="1" t="str">
        <f>L5</f>
        <v>эффективная</v>
      </c>
      <c r="P3" s="18">
        <v>4.8899999999999997</v>
      </c>
      <c r="Q3" s="52" t="s">
        <v>25</v>
      </c>
      <c r="R3" s="1" t="s">
        <v>89</v>
      </c>
    </row>
    <row r="4" spans="1:18" ht="94.5" x14ac:dyDescent="0.25">
      <c r="A4" s="1">
        <v>2</v>
      </c>
      <c r="B4" s="1" t="s">
        <v>153</v>
      </c>
      <c r="C4" s="1" t="s">
        <v>20</v>
      </c>
      <c r="D4" s="1">
        <v>289</v>
      </c>
      <c r="E4" s="64">
        <v>289</v>
      </c>
      <c r="F4" s="4">
        <f t="shared" si="0"/>
        <v>1</v>
      </c>
      <c r="G4" s="8">
        <f>F4/2</f>
        <v>0.5</v>
      </c>
      <c r="H4" s="1" t="s">
        <v>11</v>
      </c>
      <c r="I4" s="1" t="s">
        <v>11</v>
      </c>
      <c r="J4" s="1" t="s">
        <v>11</v>
      </c>
      <c r="K4" s="1" t="s">
        <v>11</v>
      </c>
      <c r="L4" s="1"/>
      <c r="N4" s="13"/>
      <c r="O4" s="14"/>
      <c r="P4" s="13"/>
      <c r="Q4" s="14"/>
      <c r="R4" s="14"/>
    </row>
    <row r="5" spans="1:18" s="7" customFormat="1" ht="47.25" x14ac:dyDescent="0.25">
      <c r="A5" s="5"/>
      <c r="B5" s="5" t="s">
        <v>12</v>
      </c>
      <c r="C5" s="5"/>
      <c r="D5" s="5"/>
      <c r="E5" s="5"/>
      <c r="F5" s="5"/>
      <c r="G5" s="9">
        <f>G3+G4</f>
        <v>1</v>
      </c>
      <c r="H5" s="34">
        <v>86.272999999999996</v>
      </c>
      <c r="I5" s="5">
        <v>86.272999999999996</v>
      </c>
      <c r="J5" s="22">
        <f>I5/H5</f>
        <v>1</v>
      </c>
      <c r="K5" s="9">
        <f>G5/J5</f>
        <v>1</v>
      </c>
      <c r="L5" s="5" t="s">
        <v>22</v>
      </c>
    </row>
  </sheetData>
  <mergeCells count="2">
    <mergeCell ref="A1:L1"/>
    <mergeCell ref="N1:R1"/>
  </mergeCells>
  <pageMargins left="0.7" right="0.7" top="0.75" bottom="0.75" header="0.3" footer="0.3"/>
  <pageSetup paperSize="9" scale="5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7"/>
  <sheetViews>
    <sheetView topLeftCell="A4" workbookViewId="0">
      <selection activeCell="R3" sqref="R3"/>
    </sheetView>
  </sheetViews>
  <sheetFormatPr defaultRowHeight="15.75" x14ac:dyDescent="0.25"/>
  <cols>
    <col min="1" max="1" width="4.85546875" style="6" customWidth="1"/>
    <col min="2" max="2" width="23.5703125" style="6" customWidth="1"/>
    <col min="3" max="5" width="9.140625" style="6"/>
    <col min="6" max="6" width="14.42578125" style="6" bestFit="1" customWidth="1"/>
    <col min="7" max="7" width="13.140625" style="6" bestFit="1" customWidth="1"/>
    <col min="8" max="8" width="10.7109375" style="6" bestFit="1" customWidth="1"/>
    <col min="9" max="9" width="13.28515625" style="6" customWidth="1"/>
    <col min="10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64</v>
      </c>
      <c r="I2" s="29" t="s">
        <v>65</v>
      </c>
      <c r="J2" s="29" t="s">
        <v>8</v>
      </c>
      <c r="K2" s="29" t="s">
        <v>9</v>
      </c>
      <c r="L2" s="29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126" x14ac:dyDescent="0.25">
      <c r="A3" s="1">
        <v>1</v>
      </c>
      <c r="B3" s="1" t="s">
        <v>70</v>
      </c>
      <c r="C3" s="1" t="s">
        <v>26</v>
      </c>
      <c r="D3" s="1">
        <v>15</v>
      </c>
      <c r="E3" s="1">
        <v>15</v>
      </c>
      <c r="F3" s="4">
        <f t="shared" ref="F3:F5" si="0">E3/D3</f>
        <v>1</v>
      </c>
      <c r="G3" s="8">
        <f>F3/4</f>
        <v>0.25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N3" s="8">
        <f>K7</f>
        <v>1.4755562609548165</v>
      </c>
      <c r="O3" s="1" t="str">
        <f>L7</f>
        <v>эффективная</v>
      </c>
      <c r="P3" s="18">
        <v>2.85</v>
      </c>
      <c r="Q3" s="1" t="s">
        <v>128</v>
      </c>
      <c r="R3" s="1" t="s">
        <v>127</v>
      </c>
    </row>
    <row r="4" spans="1:18" ht="110.25" x14ac:dyDescent="0.25">
      <c r="A4" s="1">
        <v>2</v>
      </c>
      <c r="B4" s="1" t="s">
        <v>71</v>
      </c>
      <c r="C4" s="1" t="s">
        <v>26</v>
      </c>
      <c r="D4" s="1">
        <v>15</v>
      </c>
      <c r="E4" s="1">
        <v>15</v>
      </c>
      <c r="F4" s="4">
        <f t="shared" si="0"/>
        <v>1</v>
      </c>
      <c r="G4" s="8">
        <f>1/4</f>
        <v>0.25</v>
      </c>
      <c r="H4" s="1" t="s">
        <v>11</v>
      </c>
      <c r="I4" s="1" t="s">
        <v>11</v>
      </c>
      <c r="J4" s="1" t="s">
        <v>11</v>
      </c>
      <c r="K4" s="1" t="s">
        <v>11</v>
      </c>
      <c r="L4" s="1"/>
      <c r="N4" s="13"/>
      <c r="O4" s="14"/>
      <c r="P4" s="13"/>
      <c r="Q4" s="14"/>
      <c r="R4" s="14"/>
    </row>
    <row r="5" spans="1:18" ht="94.5" x14ac:dyDescent="0.25">
      <c r="A5" s="1">
        <v>3</v>
      </c>
      <c r="B5" s="1" t="s">
        <v>72</v>
      </c>
      <c r="C5" s="1" t="s">
        <v>58</v>
      </c>
      <c r="D5" s="1">
        <v>100</v>
      </c>
      <c r="E5" s="1">
        <v>100</v>
      </c>
      <c r="F5" s="4">
        <f t="shared" si="0"/>
        <v>1</v>
      </c>
      <c r="G5" s="8">
        <f>1/4</f>
        <v>0.25</v>
      </c>
      <c r="H5" s="1" t="s">
        <v>11</v>
      </c>
      <c r="I5" s="1" t="s">
        <v>11</v>
      </c>
      <c r="J5" s="1" t="s">
        <v>11</v>
      </c>
      <c r="K5" s="1" t="s">
        <v>11</v>
      </c>
      <c r="L5" s="1"/>
      <c r="N5" s="13"/>
      <c r="O5" s="14"/>
      <c r="P5" s="13"/>
      <c r="Q5" s="14"/>
      <c r="R5" s="14"/>
    </row>
    <row r="6" spans="1:18" ht="63" x14ac:dyDescent="0.25">
      <c r="A6" s="53">
        <v>4</v>
      </c>
      <c r="B6" s="53" t="s">
        <v>93</v>
      </c>
      <c r="C6" s="53" t="s">
        <v>121</v>
      </c>
      <c r="D6" s="53">
        <v>294.5</v>
      </c>
      <c r="E6" s="53">
        <v>294.5</v>
      </c>
      <c r="F6" s="4">
        <f>E6/D6</f>
        <v>1</v>
      </c>
      <c r="G6" s="8">
        <f>1/4</f>
        <v>0.25</v>
      </c>
      <c r="H6" s="53"/>
      <c r="I6" s="53"/>
      <c r="J6" s="53"/>
      <c r="K6" s="53"/>
      <c r="L6" s="53"/>
      <c r="N6" s="13"/>
      <c r="O6" s="14"/>
      <c r="P6" s="13"/>
      <c r="Q6" s="14"/>
      <c r="R6" s="14"/>
    </row>
    <row r="7" spans="1:18" s="7" customFormat="1" ht="47.25" x14ac:dyDescent="0.25">
      <c r="A7" s="5"/>
      <c r="B7" s="5" t="s">
        <v>12</v>
      </c>
      <c r="C7" s="5"/>
      <c r="D7" s="5"/>
      <c r="E7" s="5"/>
      <c r="F7" s="5"/>
      <c r="G7" s="9">
        <f>G3+G4+G5+G6</f>
        <v>1</v>
      </c>
      <c r="H7" s="61">
        <v>1787.9802</v>
      </c>
      <c r="I7" s="61">
        <v>1211.73299</v>
      </c>
      <c r="J7" s="22">
        <f>I7/H7</f>
        <v>0.67771051938942051</v>
      </c>
      <c r="K7" s="9">
        <f>G7/J7</f>
        <v>1.4755562609548165</v>
      </c>
      <c r="L7" s="5" t="s">
        <v>22</v>
      </c>
    </row>
  </sheetData>
  <mergeCells count="2">
    <mergeCell ref="A1:L1"/>
    <mergeCell ref="N1:R1"/>
  </mergeCells>
  <pageMargins left="0.7" right="0.7" top="0.75" bottom="0.75" header="0.3" footer="0.3"/>
  <pageSetup paperSize="9" scale="5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"/>
  <sheetViews>
    <sheetView workbookViewId="0">
      <selection activeCell="B3" sqref="B3"/>
    </sheetView>
  </sheetViews>
  <sheetFormatPr defaultRowHeight="15.75" x14ac:dyDescent="0.25"/>
  <cols>
    <col min="1" max="1" width="4.85546875" style="6" customWidth="1"/>
    <col min="2" max="2" width="23.5703125" style="6" customWidth="1"/>
    <col min="3" max="5" width="9.140625" style="6"/>
    <col min="6" max="6" width="14.42578125" style="6" bestFit="1" customWidth="1"/>
    <col min="7" max="7" width="13.140625" style="6" bestFit="1" customWidth="1"/>
    <col min="8" max="8" width="10.7109375" style="6" bestFit="1" customWidth="1"/>
    <col min="9" max="9" width="13.28515625" style="6" customWidth="1"/>
    <col min="10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64</v>
      </c>
      <c r="I2" s="29" t="s">
        <v>65</v>
      </c>
      <c r="J2" s="29" t="s">
        <v>8</v>
      </c>
      <c r="K2" s="29" t="s">
        <v>9</v>
      </c>
      <c r="L2" s="29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90" customHeight="1" x14ac:dyDescent="0.25">
      <c r="A3" s="15">
        <v>1</v>
      </c>
      <c r="B3" s="10" t="s">
        <v>120</v>
      </c>
      <c r="C3" s="36" t="s">
        <v>58</v>
      </c>
      <c r="D3" s="27">
        <v>1</v>
      </c>
      <c r="E3" s="32">
        <v>1</v>
      </c>
      <c r="F3" s="4">
        <f>E3/D3</f>
        <v>1</v>
      </c>
      <c r="G3" s="8">
        <f>F3/1</f>
        <v>1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N3" s="8">
        <f>K4</f>
        <v>1</v>
      </c>
      <c r="O3" s="1" t="str">
        <f>L4</f>
        <v>эффективная</v>
      </c>
      <c r="P3" s="18">
        <v>0</v>
      </c>
      <c r="Q3" s="1" t="s">
        <v>150</v>
      </c>
      <c r="R3" s="1" t="s">
        <v>151</v>
      </c>
    </row>
    <row r="4" spans="1:18" s="7" customFormat="1" ht="47.25" x14ac:dyDescent="0.25">
      <c r="A4" s="5"/>
      <c r="B4" s="5" t="s">
        <v>12</v>
      </c>
      <c r="C4" s="5"/>
      <c r="D4" s="5"/>
      <c r="E4" s="5"/>
      <c r="F4" s="5"/>
      <c r="G4" s="9">
        <f>G3</f>
        <v>1</v>
      </c>
      <c r="H4" s="34">
        <v>213.38399999999999</v>
      </c>
      <c r="I4" s="34">
        <v>213.38399999999999</v>
      </c>
      <c r="J4" s="22">
        <f>I4/H4</f>
        <v>1</v>
      </c>
      <c r="K4" s="9">
        <f>G4/J4</f>
        <v>1</v>
      </c>
      <c r="L4" s="5" t="s">
        <v>22</v>
      </c>
      <c r="N4" s="89" t="s">
        <v>115</v>
      </c>
      <c r="O4" s="89"/>
      <c r="P4" s="89"/>
      <c r="Q4" s="89"/>
      <c r="R4" s="89"/>
    </row>
  </sheetData>
  <mergeCells count="3">
    <mergeCell ref="A1:L1"/>
    <mergeCell ref="N1:R1"/>
    <mergeCell ref="N4:R4"/>
  </mergeCells>
  <pageMargins left="0.7" right="0.7" top="0.75" bottom="0.75" header="0.3" footer="0.3"/>
  <pageSetup paperSize="9" scale="51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7"/>
  <sheetViews>
    <sheetView workbookViewId="0">
      <selection activeCell="B3" sqref="B3:B4"/>
    </sheetView>
  </sheetViews>
  <sheetFormatPr defaultRowHeight="15.75" x14ac:dyDescent="0.25"/>
  <cols>
    <col min="1" max="1" width="4.85546875" style="6" customWidth="1"/>
    <col min="2" max="2" width="28.140625" style="6" customWidth="1"/>
    <col min="3" max="6" width="9.140625" style="6"/>
    <col min="7" max="7" width="13.140625" style="6" bestFit="1" customWidth="1"/>
    <col min="8" max="8" width="12.28515625" style="6" customWidth="1"/>
    <col min="9" max="9" width="16" style="6" customWidth="1"/>
    <col min="10" max="11" width="9.140625" style="6"/>
    <col min="12" max="12" width="17.710937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64</v>
      </c>
      <c r="I2" s="29" t="s">
        <v>65</v>
      </c>
      <c r="J2" s="29" t="s">
        <v>8</v>
      </c>
      <c r="K2" s="29" t="s">
        <v>9</v>
      </c>
      <c r="L2" s="29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116.25" customHeight="1" x14ac:dyDescent="0.25">
      <c r="A3" s="1">
        <v>1</v>
      </c>
      <c r="B3" s="70" t="s">
        <v>94</v>
      </c>
      <c r="C3" s="1" t="s">
        <v>20</v>
      </c>
      <c r="D3" s="1">
        <v>2</v>
      </c>
      <c r="E3" s="1">
        <v>1</v>
      </c>
      <c r="F3" s="1">
        <f>E3/D3</f>
        <v>0.5</v>
      </c>
      <c r="G3" s="19">
        <f>F3/4</f>
        <v>0.125</v>
      </c>
      <c r="H3" s="1"/>
      <c r="I3" s="1"/>
      <c r="J3" s="1"/>
      <c r="K3" s="1"/>
      <c r="L3" s="1"/>
      <c r="N3" s="18">
        <f>K7</f>
        <v>0.75</v>
      </c>
      <c r="O3" s="1" t="str">
        <f>L7</f>
        <v xml:space="preserve">низкая эффективность </v>
      </c>
      <c r="P3" s="18" t="s">
        <v>129</v>
      </c>
      <c r="Q3" s="1" t="s">
        <v>135</v>
      </c>
      <c r="R3" s="1" t="s">
        <v>134</v>
      </c>
    </row>
    <row r="4" spans="1:18" ht="54.75" customHeight="1" x14ac:dyDescent="0.25">
      <c r="A4" s="15">
        <v>2</v>
      </c>
      <c r="B4" s="30" t="s">
        <v>168</v>
      </c>
      <c r="C4" s="1" t="s">
        <v>20</v>
      </c>
      <c r="D4" s="1">
        <v>2</v>
      </c>
      <c r="E4" s="1">
        <v>1</v>
      </c>
      <c r="F4" s="4">
        <f t="shared" ref="F4:F5" si="0">E4/D4</f>
        <v>0.5</v>
      </c>
      <c r="G4" s="19">
        <f t="shared" ref="G4:G6" si="1">F4/4</f>
        <v>0.125</v>
      </c>
      <c r="H4" s="1" t="s">
        <v>11</v>
      </c>
      <c r="I4" s="1" t="s">
        <v>11</v>
      </c>
      <c r="J4" s="1" t="s">
        <v>11</v>
      </c>
      <c r="K4" s="1" t="s">
        <v>11</v>
      </c>
      <c r="L4" s="5"/>
    </row>
    <row r="5" spans="1:18" ht="63" customHeight="1" x14ac:dyDescent="0.25">
      <c r="A5" s="15">
        <v>3</v>
      </c>
      <c r="B5" s="30" t="s">
        <v>132</v>
      </c>
      <c r="C5" s="1" t="s">
        <v>20</v>
      </c>
      <c r="D5" s="1">
        <v>5</v>
      </c>
      <c r="E5" s="27">
        <v>5</v>
      </c>
      <c r="F5" s="4">
        <f t="shared" si="0"/>
        <v>1</v>
      </c>
      <c r="G5" s="19">
        <f t="shared" si="1"/>
        <v>0.25</v>
      </c>
      <c r="H5" s="1" t="s">
        <v>11</v>
      </c>
      <c r="I5" s="1" t="s">
        <v>11</v>
      </c>
      <c r="J5" s="1" t="s">
        <v>11</v>
      </c>
      <c r="K5" s="1" t="s">
        <v>11</v>
      </c>
      <c r="L5" s="5"/>
    </row>
    <row r="6" spans="1:18" ht="54.75" customHeight="1" x14ac:dyDescent="0.25">
      <c r="A6" s="15">
        <v>4</v>
      </c>
      <c r="B6" s="30" t="s">
        <v>133</v>
      </c>
      <c r="C6" s="1" t="s">
        <v>20</v>
      </c>
      <c r="D6" s="1">
        <v>1</v>
      </c>
      <c r="E6" s="27">
        <v>1</v>
      </c>
      <c r="F6" s="4">
        <f t="shared" ref="F6" si="2">E6/D6</f>
        <v>1</v>
      </c>
      <c r="G6" s="19">
        <f t="shared" si="1"/>
        <v>0.25</v>
      </c>
      <c r="H6" s="1" t="s">
        <v>11</v>
      </c>
      <c r="I6" s="1" t="s">
        <v>11</v>
      </c>
      <c r="J6" s="1" t="s">
        <v>11</v>
      </c>
      <c r="K6" s="1" t="s">
        <v>11</v>
      </c>
      <c r="L6" s="5"/>
    </row>
    <row r="7" spans="1:18" s="7" customFormat="1" ht="31.5" x14ac:dyDescent="0.25">
      <c r="A7" s="5"/>
      <c r="B7" s="17" t="s">
        <v>12</v>
      </c>
      <c r="C7" s="5"/>
      <c r="D7" s="5"/>
      <c r="E7" s="5"/>
      <c r="F7" s="5"/>
      <c r="G7" s="9">
        <f>SUM(G3:G6)</f>
        <v>0.75</v>
      </c>
      <c r="H7" s="37">
        <v>801.77</v>
      </c>
      <c r="I7" s="37">
        <v>801.77</v>
      </c>
      <c r="J7" s="9">
        <f>I7/H7</f>
        <v>1</v>
      </c>
      <c r="K7" s="22">
        <f>G7/J7</f>
        <v>0.75</v>
      </c>
      <c r="L7" s="5" t="s">
        <v>169</v>
      </c>
    </row>
  </sheetData>
  <mergeCells count="2">
    <mergeCell ref="A1:L1"/>
    <mergeCell ref="N1:R1"/>
  </mergeCells>
  <pageMargins left="0.7" right="0.7" top="0.75" bottom="0.75" header="0.3" footer="0.3"/>
  <pageSetup paperSize="9" scale="49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7"/>
  <sheetViews>
    <sheetView topLeftCell="B16" workbookViewId="0">
      <selection activeCell="G7" sqref="G7"/>
    </sheetView>
  </sheetViews>
  <sheetFormatPr defaultRowHeight="15.75" x14ac:dyDescent="0.25"/>
  <cols>
    <col min="1" max="1" width="4.85546875" style="6" customWidth="1"/>
    <col min="2" max="2" width="28.140625" style="6" customWidth="1"/>
    <col min="3" max="6" width="9.140625" style="6"/>
    <col min="7" max="7" width="13.140625" style="6" bestFit="1" customWidth="1"/>
    <col min="8" max="8" width="12.28515625" style="6" customWidth="1"/>
    <col min="9" max="9" width="16" style="6" customWidth="1"/>
    <col min="10" max="11" width="9.140625" style="6"/>
    <col min="12" max="12" width="17.710937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68" t="s">
        <v>0</v>
      </c>
      <c r="B2" s="3" t="s">
        <v>13</v>
      </c>
      <c r="C2" s="69" t="s">
        <v>1</v>
      </c>
      <c r="D2" s="69" t="s">
        <v>2</v>
      </c>
      <c r="E2" s="69" t="s">
        <v>3</v>
      </c>
      <c r="F2" s="69" t="s">
        <v>4</v>
      </c>
      <c r="G2" s="69" t="s">
        <v>5</v>
      </c>
      <c r="H2" s="69" t="s">
        <v>64</v>
      </c>
      <c r="I2" s="69" t="s">
        <v>65</v>
      </c>
      <c r="J2" s="69" t="s">
        <v>8</v>
      </c>
      <c r="K2" s="69" t="s">
        <v>9</v>
      </c>
      <c r="L2" s="69" t="s">
        <v>10</v>
      </c>
      <c r="N2" s="68" t="s">
        <v>14</v>
      </c>
      <c r="O2" s="68" t="s">
        <v>15</v>
      </c>
      <c r="P2" s="68" t="s">
        <v>24</v>
      </c>
      <c r="Q2" s="68" t="s">
        <v>16</v>
      </c>
      <c r="R2" s="68" t="s">
        <v>17</v>
      </c>
    </row>
    <row r="3" spans="1:18" ht="94.5" x14ac:dyDescent="0.25">
      <c r="A3" s="68">
        <v>1</v>
      </c>
      <c r="B3" s="68" t="s">
        <v>152</v>
      </c>
      <c r="C3" s="68" t="s">
        <v>58</v>
      </c>
      <c r="D3" s="68">
        <v>70</v>
      </c>
      <c r="E3" s="68">
        <v>70</v>
      </c>
      <c r="F3" s="4">
        <f t="shared" ref="F3:F6" si="0">E3/D3</f>
        <v>1</v>
      </c>
      <c r="G3" s="19">
        <f>F3/4</f>
        <v>0.25</v>
      </c>
      <c r="H3" s="68"/>
      <c r="I3" s="68"/>
      <c r="J3" s="68"/>
      <c r="K3" s="68"/>
      <c r="L3" s="68"/>
      <c r="N3" s="18">
        <f>K7</f>
        <v>1.7259973399750355</v>
      </c>
      <c r="O3" s="68" t="str">
        <f>L7</f>
        <v>эффективная</v>
      </c>
      <c r="P3" s="18" t="s">
        <v>129</v>
      </c>
      <c r="Q3" s="68" t="s">
        <v>22</v>
      </c>
      <c r="R3" s="68" t="s">
        <v>130</v>
      </c>
    </row>
    <row r="4" spans="1:18" ht="141.75" customHeight="1" x14ac:dyDescent="0.25">
      <c r="A4" s="15">
        <v>2</v>
      </c>
      <c r="B4" s="68" t="s">
        <v>122</v>
      </c>
      <c r="C4" s="16" t="s">
        <v>95</v>
      </c>
      <c r="D4" s="68">
        <v>2083.3000000000002</v>
      </c>
      <c r="E4" s="68">
        <v>2083.3000000000002</v>
      </c>
      <c r="F4" s="4">
        <f t="shared" si="0"/>
        <v>1</v>
      </c>
      <c r="G4" s="19">
        <f t="shared" ref="G4:G6" si="1">F4/4</f>
        <v>0.25</v>
      </c>
      <c r="H4" s="68" t="s">
        <v>11</v>
      </c>
      <c r="I4" s="68" t="s">
        <v>11</v>
      </c>
      <c r="J4" s="68" t="s">
        <v>11</v>
      </c>
      <c r="K4" s="68" t="s">
        <v>11</v>
      </c>
      <c r="L4" s="68"/>
      <c r="N4" s="13"/>
      <c r="O4" s="14"/>
      <c r="P4" s="13"/>
      <c r="Q4" s="14"/>
      <c r="R4" s="14"/>
    </row>
    <row r="5" spans="1:18" ht="96" customHeight="1" x14ac:dyDescent="0.25">
      <c r="A5" s="15">
        <v>3</v>
      </c>
      <c r="B5" s="68" t="s">
        <v>123</v>
      </c>
      <c r="C5" s="16" t="s">
        <v>58</v>
      </c>
      <c r="D5" s="68">
        <v>5</v>
      </c>
      <c r="E5" s="68">
        <v>5</v>
      </c>
      <c r="F5" s="4">
        <f t="shared" si="0"/>
        <v>1</v>
      </c>
      <c r="G5" s="19">
        <f t="shared" si="1"/>
        <v>0.25</v>
      </c>
      <c r="H5" s="68" t="s">
        <v>11</v>
      </c>
      <c r="I5" s="68" t="s">
        <v>11</v>
      </c>
      <c r="J5" s="68" t="s">
        <v>11</v>
      </c>
      <c r="K5" s="68" t="s">
        <v>11</v>
      </c>
      <c r="L5" s="68"/>
    </row>
    <row r="6" spans="1:18" ht="128.25" customHeight="1" x14ac:dyDescent="0.25">
      <c r="A6" s="15">
        <v>4</v>
      </c>
      <c r="B6" s="68" t="s">
        <v>124</v>
      </c>
      <c r="C6" s="16" t="s">
        <v>58</v>
      </c>
      <c r="D6" s="68">
        <v>3</v>
      </c>
      <c r="E6" s="68">
        <v>3</v>
      </c>
      <c r="F6" s="4">
        <f t="shared" si="0"/>
        <v>1</v>
      </c>
      <c r="G6" s="19">
        <f t="shared" si="1"/>
        <v>0.25</v>
      </c>
      <c r="H6" s="68" t="s">
        <v>11</v>
      </c>
      <c r="I6" s="68" t="s">
        <v>11</v>
      </c>
      <c r="J6" s="68" t="s">
        <v>11</v>
      </c>
      <c r="K6" s="68" t="s">
        <v>11</v>
      </c>
      <c r="L6" s="68"/>
    </row>
    <row r="7" spans="1:18" s="7" customFormat="1" ht="31.5" x14ac:dyDescent="0.25">
      <c r="A7" s="5"/>
      <c r="B7" s="17" t="s">
        <v>12</v>
      </c>
      <c r="C7" s="5"/>
      <c r="D7" s="5"/>
      <c r="E7" s="5"/>
      <c r="F7" s="5"/>
      <c r="G7" s="9">
        <f>SUM(G3:G6)</f>
        <v>1</v>
      </c>
      <c r="H7" s="37">
        <v>1452.0302999999999</v>
      </c>
      <c r="I7" s="37">
        <v>841.27030000000002</v>
      </c>
      <c r="J7" s="9">
        <f>I7/H7</f>
        <v>0.57937516868621819</v>
      </c>
      <c r="K7" s="22">
        <f>G7/J7</f>
        <v>1.7259973399750355</v>
      </c>
      <c r="L7" s="5" t="s">
        <v>22</v>
      </c>
    </row>
  </sheetData>
  <mergeCells count="2">
    <mergeCell ref="A1:L1"/>
    <mergeCell ref="N1:R1"/>
  </mergeCells>
  <pageMargins left="0.7" right="0.7" top="0.75" bottom="0.75" header="0.3" footer="0.3"/>
  <pageSetup paperSize="9" scale="49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33"/>
  <sheetViews>
    <sheetView topLeftCell="A30" workbookViewId="0">
      <selection activeCell="L33" sqref="L33"/>
    </sheetView>
  </sheetViews>
  <sheetFormatPr defaultRowHeight="15.75" x14ac:dyDescent="0.25"/>
  <cols>
    <col min="1" max="1" width="4.85546875" style="6" customWidth="1"/>
    <col min="2" max="2" width="23.5703125" style="6" customWidth="1"/>
    <col min="3" max="5" width="9.140625" style="6"/>
    <col min="6" max="6" width="14.42578125" style="6" bestFit="1" customWidth="1"/>
    <col min="7" max="7" width="13.140625" style="6" bestFit="1" customWidth="1"/>
    <col min="8" max="8" width="12.85546875" style="6" customWidth="1"/>
    <col min="9" max="9" width="14.7109375" style="6" customWidth="1"/>
    <col min="10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  <c r="L2" s="33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x14ac:dyDescent="0.25">
      <c r="A3" s="43"/>
      <c r="B3" s="46" t="s">
        <v>74</v>
      </c>
      <c r="C3" s="44"/>
      <c r="D3" s="44"/>
      <c r="E3" s="44"/>
      <c r="F3" s="44"/>
      <c r="G3" s="44"/>
      <c r="H3" s="44"/>
      <c r="I3" s="44"/>
      <c r="J3" s="44"/>
      <c r="K3" s="44"/>
      <c r="L3" s="44"/>
      <c r="N3" s="43"/>
      <c r="O3" s="43"/>
      <c r="P3" s="43"/>
      <c r="Q3" s="43"/>
      <c r="R3" s="43"/>
    </row>
    <row r="4" spans="1:18" ht="78.75" x14ac:dyDescent="0.25">
      <c r="A4" s="1">
        <v>1</v>
      </c>
      <c r="B4" s="1" t="s">
        <v>112</v>
      </c>
      <c r="C4" s="1" t="s">
        <v>26</v>
      </c>
      <c r="D4" s="1">
        <v>52</v>
      </c>
      <c r="E4" s="1">
        <v>52</v>
      </c>
      <c r="F4" s="4">
        <f t="shared" ref="F4:F28" si="0">E4/D4</f>
        <v>1</v>
      </c>
      <c r="G4" s="19">
        <f>F4/3</f>
        <v>0.33333333333333331</v>
      </c>
      <c r="H4" s="1"/>
      <c r="I4" s="1"/>
      <c r="J4" s="1"/>
      <c r="K4" s="1"/>
      <c r="L4" s="1"/>
      <c r="N4" s="8">
        <f>K33</f>
        <v>1</v>
      </c>
      <c r="O4" s="1" t="str">
        <f>L7</f>
        <v>эффективная</v>
      </c>
      <c r="P4" s="18">
        <v>1.01</v>
      </c>
      <c r="Q4" s="1" t="s">
        <v>22</v>
      </c>
      <c r="R4" s="1" t="s">
        <v>131</v>
      </c>
    </row>
    <row r="5" spans="1:18" ht="63" x14ac:dyDescent="0.25">
      <c r="A5" s="1">
        <v>2</v>
      </c>
      <c r="B5" s="1" t="s">
        <v>81</v>
      </c>
      <c r="C5" s="1" t="s">
        <v>26</v>
      </c>
      <c r="D5" s="1">
        <v>100</v>
      </c>
      <c r="E5" s="1">
        <v>100</v>
      </c>
      <c r="F5" s="4">
        <f t="shared" si="0"/>
        <v>1</v>
      </c>
      <c r="G5" s="19">
        <f t="shared" ref="G5:G6" si="1">F5/3</f>
        <v>0.33333333333333331</v>
      </c>
      <c r="H5" s="1"/>
      <c r="I5" s="1"/>
      <c r="J5" s="1"/>
      <c r="K5" s="1"/>
      <c r="L5" s="1"/>
      <c r="N5" s="13"/>
      <c r="O5" s="14"/>
      <c r="P5" s="13"/>
      <c r="Q5" s="14"/>
      <c r="R5" s="14"/>
    </row>
    <row r="6" spans="1:18" ht="60" customHeight="1" x14ac:dyDescent="0.25">
      <c r="A6" s="1">
        <v>3</v>
      </c>
      <c r="B6" s="85" t="s">
        <v>172</v>
      </c>
      <c r="C6" s="1" t="s">
        <v>20</v>
      </c>
      <c r="D6" s="1">
        <v>374</v>
      </c>
      <c r="E6" s="1">
        <v>374</v>
      </c>
      <c r="F6" s="4">
        <f t="shared" si="0"/>
        <v>1</v>
      </c>
      <c r="G6" s="19">
        <f t="shared" si="1"/>
        <v>0.33333333333333331</v>
      </c>
      <c r="H6" s="1"/>
      <c r="I6" s="1"/>
      <c r="J6" s="1"/>
      <c r="K6" s="1"/>
      <c r="L6" s="1"/>
      <c r="N6" s="13"/>
      <c r="O6" s="14"/>
      <c r="P6" s="13"/>
      <c r="Q6" s="14"/>
      <c r="R6" s="14"/>
    </row>
    <row r="7" spans="1:18" s="7" customFormat="1" ht="31.5" x14ac:dyDescent="0.25">
      <c r="A7" s="5"/>
      <c r="B7" s="5" t="s">
        <v>51</v>
      </c>
      <c r="C7" s="5"/>
      <c r="D7" s="5"/>
      <c r="E7" s="5"/>
      <c r="F7" s="4"/>
      <c r="G7" s="9">
        <f>SUM(G4:G6)</f>
        <v>1</v>
      </c>
      <c r="H7" s="67">
        <v>131955.57999999999</v>
      </c>
      <c r="I7" s="24">
        <v>131955.57999999999</v>
      </c>
      <c r="J7" s="22">
        <f>I7/H7</f>
        <v>1</v>
      </c>
      <c r="K7" s="9">
        <f>G7/J7</f>
        <v>1</v>
      </c>
      <c r="L7" s="5" t="s">
        <v>22</v>
      </c>
    </row>
    <row r="8" spans="1:18" ht="236.25" x14ac:dyDescent="0.25">
      <c r="A8" s="1">
        <v>1</v>
      </c>
      <c r="B8" s="1" t="s">
        <v>61</v>
      </c>
      <c r="C8" s="1" t="s">
        <v>26</v>
      </c>
      <c r="D8" s="1">
        <v>92</v>
      </c>
      <c r="E8" s="1">
        <v>92</v>
      </c>
      <c r="F8" s="4">
        <f t="shared" si="0"/>
        <v>1</v>
      </c>
      <c r="G8" s="8">
        <f>F8/6</f>
        <v>0.16666666666666666</v>
      </c>
      <c r="H8" s="1" t="s">
        <v>11</v>
      </c>
      <c r="I8" s="1" t="s">
        <v>11</v>
      </c>
      <c r="J8" s="1" t="s">
        <v>11</v>
      </c>
      <c r="K8" s="1" t="s">
        <v>11</v>
      </c>
      <c r="L8" s="1"/>
    </row>
    <row r="9" spans="1:18" ht="189" x14ac:dyDescent="0.25">
      <c r="A9" s="1">
        <v>2</v>
      </c>
      <c r="B9" s="85" t="s">
        <v>173</v>
      </c>
      <c r="C9" s="1" t="s">
        <v>26</v>
      </c>
      <c r="D9" s="1">
        <v>9.5</v>
      </c>
      <c r="E9" s="1">
        <v>9.5</v>
      </c>
      <c r="F9" s="4">
        <f t="shared" si="0"/>
        <v>1</v>
      </c>
      <c r="G9" s="8">
        <f t="shared" ref="G9:G13" si="2">F9/6</f>
        <v>0.16666666666666666</v>
      </c>
      <c r="H9" s="1" t="s">
        <v>11</v>
      </c>
      <c r="I9" s="1" t="s">
        <v>11</v>
      </c>
      <c r="J9" s="1" t="s">
        <v>11</v>
      </c>
      <c r="K9" s="1" t="s">
        <v>11</v>
      </c>
      <c r="L9" s="1"/>
    </row>
    <row r="10" spans="1:18" ht="189" x14ac:dyDescent="0.25">
      <c r="A10" s="1">
        <v>3</v>
      </c>
      <c r="B10" s="85" t="s">
        <v>175</v>
      </c>
      <c r="C10" s="1" t="s">
        <v>176</v>
      </c>
      <c r="D10" s="1">
        <v>2</v>
      </c>
      <c r="E10" s="1">
        <v>2</v>
      </c>
      <c r="F10" s="4">
        <f t="shared" si="0"/>
        <v>1</v>
      </c>
      <c r="G10" s="8">
        <f t="shared" si="2"/>
        <v>0.16666666666666666</v>
      </c>
      <c r="H10" s="1" t="s">
        <v>11</v>
      </c>
      <c r="I10" s="1" t="s">
        <v>11</v>
      </c>
      <c r="J10" s="1" t="s">
        <v>11</v>
      </c>
      <c r="K10" s="1" t="s">
        <v>11</v>
      </c>
      <c r="L10" s="1"/>
    </row>
    <row r="11" spans="1:18" ht="126" x14ac:dyDescent="0.25">
      <c r="A11" s="66">
        <v>4</v>
      </c>
      <c r="B11" s="85" t="s">
        <v>174</v>
      </c>
      <c r="C11" s="66" t="s">
        <v>20</v>
      </c>
      <c r="D11" s="66">
        <v>2</v>
      </c>
      <c r="E11" s="66">
        <v>2</v>
      </c>
      <c r="F11" s="4">
        <f t="shared" si="0"/>
        <v>1</v>
      </c>
      <c r="G11" s="8">
        <f t="shared" si="2"/>
        <v>0.16666666666666666</v>
      </c>
      <c r="H11" s="66"/>
      <c r="I11" s="66"/>
      <c r="J11" s="66"/>
      <c r="K11" s="66"/>
      <c r="L11" s="66"/>
    </row>
    <row r="12" spans="1:18" ht="78.75" x14ac:dyDescent="0.25">
      <c r="A12" s="66">
        <v>5</v>
      </c>
      <c r="B12" s="85" t="s">
        <v>178</v>
      </c>
      <c r="C12" s="66" t="s">
        <v>20</v>
      </c>
      <c r="D12" s="66">
        <v>1</v>
      </c>
      <c r="E12" s="66">
        <v>1</v>
      </c>
      <c r="F12" s="4">
        <f t="shared" si="0"/>
        <v>1</v>
      </c>
      <c r="G12" s="8">
        <f t="shared" si="2"/>
        <v>0.16666666666666666</v>
      </c>
      <c r="H12" s="66"/>
      <c r="I12" s="66"/>
      <c r="J12" s="66"/>
      <c r="K12" s="66"/>
      <c r="L12" s="66"/>
    </row>
    <row r="13" spans="1:18" ht="47.25" x14ac:dyDescent="0.25">
      <c r="A13" s="85">
        <v>6</v>
      </c>
      <c r="B13" s="85" t="s">
        <v>177</v>
      </c>
      <c r="C13" s="85" t="s">
        <v>20</v>
      </c>
      <c r="D13" s="85">
        <v>1</v>
      </c>
      <c r="E13" s="85">
        <v>1</v>
      </c>
      <c r="F13" s="4">
        <f t="shared" si="0"/>
        <v>1</v>
      </c>
      <c r="G13" s="8">
        <f t="shared" si="2"/>
        <v>0.16666666666666666</v>
      </c>
      <c r="H13" s="85"/>
      <c r="I13" s="85"/>
      <c r="J13" s="85"/>
      <c r="K13" s="85"/>
      <c r="L13" s="85"/>
    </row>
    <row r="14" spans="1:18" ht="31.5" x14ac:dyDescent="0.25">
      <c r="A14" s="5"/>
      <c r="B14" s="5" t="s">
        <v>52</v>
      </c>
      <c r="C14" s="5"/>
      <c r="D14" s="5"/>
      <c r="E14" s="5"/>
      <c r="F14" s="4"/>
      <c r="G14" s="9">
        <f>SUM(G8:G13)</f>
        <v>0.99999999999999989</v>
      </c>
      <c r="H14" s="67">
        <v>500877.05</v>
      </c>
      <c r="I14" s="24">
        <v>500877.05</v>
      </c>
      <c r="J14" s="22">
        <f>I14/H14</f>
        <v>1</v>
      </c>
      <c r="K14" s="9">
        <f>G14/J14</f>
        <v>0.99999999999999989</v>
      </c>
      <c r="L14" s="5" t="s">
        <v>22</v>
      </c>
    </row>
    <row r="15" spans="1:18" ht="47.25" x14ac:dyDescent="0.25">
      <c r="A15" s="1">
        <v>1</v>
      </c>
      <c r="B15" s="1" t="s">
        <v>82</v>
      </c>
      <c r="C15" s="1" t="s">
        <v>26</v>
      </c>
      <c r="D15" s="1">
        <v>75</v>
      </c>
      <c r="E15" s="1">
        <v>75</v>
      </c>
      <c r="F15" s="4">
        <f t="shared" si="0"/>
        <v>1</v>
      </c>
      <c r="G15" s="8">
        <f>F15/3</f>
        <v>0.33333333333333331</v>
      </c>
      <c r="H15" s="1" t="s">
        <v>11</v>
      </c>
      <c r="I15" s="1" t="s">
        <v>11</v>
      </c>
      <c r="J15" s="1" t="s">
        <v>11</v>
      </c>
      <c r="K15" s="1" t="s">
        <v>11</v>
      </c>
      <c r="L15" s="1"/>
    </row>
    <row r="16" spans="1:18" ht="94.5" x14ac:dyDescent="0.25">
      <c r="A16" s="1">
        <v>2</v>
      </c>
      <c r="B16" s="85" t="s">
        <v>179</v>
      </c>
      <c r="C16" s="1" t="s">
        <v>20</v>
      </c>
      <c r="D16" s="1">
        <v>100</v>
      </c>
      <c r="E16" s="27">
        <v>100</v>
      </c>
      <c r="F16" s="4">
        <f t="shared" si="0"/>
        <v>1</v>
      </c>
      <c r="G16" s="8">
        <f t="shared" ref="G16:G17" si="3">F16/3</f>
        <v>0.33333333333333331</v>
      </c>
      <c r="H16" s="1" t="s">
        <v>11</v>
      </c>
      <c r="I16" s="1" t="s">
        <v>11</v>
      </c>
      <c r="J16" s="1" t="s">
        <v>11</v>
      </c>
      <c r="K16" s="1" t="s">
        <v>11</v>
      </c>
      <c r="L16" s="1"/>
    </row>
    <row r="17" spans="1:12" ht="78.75" x14ac:dyDescent="0.25">
      <c r="A17" s="1">
        <v>3</v>
      </c>
      <c r="B17" s="85" t="s">
        <v>180</v>
      </c>
      <c r="C17" s="1" t="s">
        <v>26</v>
      </c>
      <c r="D17" s="1">
        <v>25</v>
      </c>
      <c r="E17" s="27">
        <v>25</v>
      </c>
      <c r="F17" s="4">
        <f t="shared" si="0"/>
        <v>1</v>
      </c>
      <c r="G17" s="8">
        <f t="shared" si="3"/>
        <v>0.33333333333333331</v>
      </c>
      <c r="H17" s="1" t="s">
        <v>11</v>
      </c>
      <c r="I17" s="1" t="s">
        <v>11</v>
      </c>
      <c r="J17" s="1" t="s">
        <v>11</v>
      </c>
      <c r="K17" s="1" t="s">
        <v>11</v>
      </c>
      <c r="L17" s="1"/>
    </row>
    <row r="18" spans="1:12" ht="31.5" x14ac:dyDescent="0.25">
      <c r="A18" s="5"/>
      <c r="B18" s="5" t="s">
        <v>54</v>
      </c>
      <c r="C18" s="5"/>
      <c r="D18" s="5"/>
      <c r="E18" s="5"/>
      <c r="F18" s="4"/>
      <c r="G18" s="9">
        <f>SUM(G15:G17)</f>
        <v>1</v>
      </c>
      <c r="H18" s="67">
        <v>17767.43</v>
      </c>
      <c r="I18" s="24">
        <v>17767.43</v>
      </c>
      <c r="J18" s="22">
        <f>I18/H18</f>
        <v>1</v>
      </c>
      <c r="K18" s="9">
        <f>G18/J18</f>
        <v>1</v>
      </c>
      <c r="L18" s="5" t="s">
        <v>22</v>
      </c>
    </row>
    <row r="19" spans="1:12" ht="126" x14ac:dyDescent="0.25">
      <c r="A19" s="1">
        <v>1</v>
      </c>
      <c r="B19" s="85" t="s">
        <v>181</v>
      </c>
      <c r="C19" s="1" t="s">
        <v>26</v>
      </c>
      <c r="D19" s="1">
        <v>20</v>
      </c>
      <c r="E19" s="1">
        <v>20</v>
      </c>
      <c r="F19" s="4">
        <f t="shared" si="0"/>
        <v>1</v>
      </c>
      <c r="G19" s="8">
        <f>F19/2</f>
        <v>0.5</v>
      </c>
      <c r="H19" s="1" t="s">
        <v>11</v>
      </c>
      <c r="I19" s="1" t="s">
        <v>11</v>
      </c>
      <c r="J19" s="1" t="s">
        <v>11</v>
      </c>
      <c r="K19" s="1" t="s">
        <v>11</v>
      </c>
      <c r="L19" s="1"/>
    </row>
    <row r="20" spans="1:12" ht="346.5" x14ac:dyDescent="0.25">
      <c r="A20" s="85">
        <v>2</v>
      </c>
      <c r="B20" s="85" t="s">
        <v>182</v>
      </c>
      <c r="C20" s="85" t="s">
        <v>26</v>
      </c>
      <c r="D20" s="85">
        <v>65.2</v>
      </c>
      <c r="E20" s="85">
        <v>65.2</v>
      </c>
      <c r="F20" s="4">
        <f t="shared" si="0"/>
        <v>1</v>
      </c>
      <c r="G20" s="8">
        <f>F20/2</f>
        <v>0.5</v>
      </c>
      <c r="H20" s="85"/>
      <c r="I20" s="85"/>
      <c r="J20" s="85"/>
      <c r="K20" s="85"/>
      <c r="L20" s="85"/>
    </row>
    <row r="21" spans="1:12" ht="31.5" x14ac:dyDescent="0.25">
      <c r="A21" s="5"/>
      <c r="B21" s="5" t="s">
        <v>83</v>
      </c>
      <c r="C21" s="5"/>
      <c r="D21" s="5"/>
      <c r="E21" s="5"/>
      <c r="F21" s="4"/>
      <c r="G21" s="9">
        <f>G20+G19</f>
        <v>1</v>
      </c>
      <c r="H21" s="67">
        <v>1374.88</v>
      </c>
      <c r="I21" s="24">
        <v>1374.88</v>
      </c>
      <c r="J21" s="22">
        <f>I21/H21</f>
        <v>1</v>
      </c>
      <c r="K21" s="9">
        <f>G21/J21</f>
        <v>1</v>
      </c>
      <c r="L21" s="5" t="s">
        <v>22</v>
      </c>
    </row>
    <row r="22" spans="1:12" ht="78.75" x14ac:dyDescent="0.25">
      <c r="A22" s="47">
        <v>1</v>
      </c>
      <c r="B22" s="47" t="s">
        <v>59</v>
      </c>
      <c r="C22" s="47" t="s">
        <v>26</v>
      </c>
      <c r="D22" s="47">
        <v>6</v>
      </c>
      <c r="E22" s="47">
        <v>6</v>
      </c>
      <c r="F22" s="4">
        <f t="shared" si="0"/>
        <v>1</v>
      </c>
      <c r="G22" s="8">
        <f>F22/3</f>
        <v>0.33333333333333331</v>
      </c>
      <c r="H22" s="47" t="s">
        <v>11</v>
      </c>
      <c r="I22" s="47" t="s">
        <v>11</v>
      </c>
      <c r="J22" s="47" t="s">
        <v>11</v>
      </c>
      <c r="K22" s="47" t="s">
        <v>11</v>
      </c>
      <c r="L22" s="47"/>
    </row>
    <row r="23" spans="1:12" ht="126" x14ac:dyDescent="0.25">
      <c r="A23" s="47">
        <v>2</v>
      </c>
      <c r="B23" s="47" t="s">
        <v>84</v>
      </c>
      <c r="C23" s="47" t="s">
        <v>26</v>
      </c>
      <c r="D23" s="47">
        <v>98</v>
      </c>
      <c r="E23" s="47">
        <v>98</v>
      </c>
      <c r="F23" s="4">
        <f t="shared" si="0"/>
        <v>1</v>
      </c>
      <c r="G23" s="8">
        <f t="shared" ref="G23:G24" si="4">F23/3</f>
        <v>0.33333333333333331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/>
    </row>
    <row r="24" spans="1:12" ht="63" x14ac:dyDescent="0.25">
      <c r="A24" s="47">
        <v>3</v>
      </c>
      <c r="B24" s="47" t="s">
        <v>60</v>
      </c>
      <c r="C24" s="47" t="s">
        <v>26</v>
      </c>
      <c r="D24" s="47">
        <v>100</v>
      </c>
      <c r="E24" s="47">
        <v>100</v>
      </c>
      <c r="F24" s="4">
        <f t="shared" si="0"/>
        <v>1</v>
      </c>
      <c r="G24" s="8">
        <f t="shared" si="4"/>
        <v>0.33333333333333331</v>
      </c>
      <c r="H24" s="47" t="s">
        <v>11</v>
      </c>
      <c r="I24" s="47" t="s">
        <v>11</v>
      </c>
      <c r="J24" s="47" t="s">
        <v>11</v>
      </c>
      <c r="K24" s="47" t="s">
        <v>11</v>
      </c>
      <c r="L24" s="47"/>
    </row>
    <row r="25" spans="1:12" ht="31.5" x14ac:dyDescent="0.25">
      <c r="A25" s="5"/>
      <c r="B25" s="5" t="s">
        <v>85</v>
      </c>
      <c r="C25" s="5"/>
      <c r="D25" s="5"/>
      <c r="E25" s="5"/>
      <c r="F25" s="4"/>
      <c r="G25" s="9">
        <f>SUM(G22:G24)</f>
        <v>1</v>
      </c>
      <c r="H25" s="5">
        <v>0</v>
      </c>
      <c r="I25" s="24">
        <v>0</v>
      </c>
      <c r="J25" s="22" t="e">
        <f>I25/H25</f>
        <v>#DIV/0!</v>
      </c>
      <c r="K25" s="9" t="e">
        <f>G25/J25</f>
        <v>#DIV/0!</v>
      </c>
      <c r="L25" s="5" t="s">
        <v>22</v>
      </c>
    </row>
    <row r="26" spans="1:12" ht="141.75" x14ac:dyDescent="0.25">
      <c r="A26" s="5">
        <v>1</v>
      </c>
      <c r="B26" s="50" t="s">
        <v>183</v>
      </c>
      <c r="C26" s="5" t="s">
        <v>26</v>
      </c>
      <c r="D26" s="53">
        <v>26</v>
      </c>
      <c r="E26" s="53">
        <v>26</v>
      </c>
      <c r="F26" s="4">
        <f t="shared" si="0"/>
        <v>1</v>
      </c>
      <c r="G26" s="19">
        <f>F26/3</f>
        <v>0.33333333333333331</v>
      </c>
      <c r="H26" s="5"/>
      <c r="I26" s="24"/>
      <c r="J26" s="22"/>
      <c r="K26" s="9"/>
      <c r="L26" s="5"/>
    </row>
    <row r="27" spans="1:12" ht="94.5" x14ac:dyDescent="0.25">
      <c r="A27" s="5">
        <v>2</v>
      </c>
      <c r="B27" s="50" t="s">
        <v>184</v>
      </c>
      <c r="C27" s="5" t="s">
        <v>26</v>
      </c>
      <c r="D27" s="66">
        <v>5.2</v>
      </c>
      <c r="E27" s="66">
        <v>5.2</v>
      </c>
      <c r="F27" s="4">
        <f t="shared" si="0"/>
        <v>1</v>
      </c>
      <c r="G27" s="19">
        <f t="shared" ref="G27:G28" si="5">F27/3</f>
        <v>0.33333333333333331</v>
      </c>
      <c r="H27" s="5"/>
      <c r="I27" s="24"/>
      <c r="J27" s="22"/>
      <c r="K27" s="9"/>
      <c r="L27" s="5"/>
    </row>
    <row r="28" spans="1:12" ht="110.25" x14ac:dyDescent="0.25">
      <c r="A28" s="5">
        <v>3</v>
      </c>
      <c r="B28" s="50" t="s">
        <v>185</v>
      </c>
      <c r="C28" s="5" t="s">
        <v>20</v>
      </c>
      <c r="D28" s="85">
        <v>14</v>
      </c>
      <c r="E28" s="85">
        <v>14</v>
      </c>
      <c r="F28" s="4">
        <f t="shared" si="0"/>
        <v>1</v>
      </c>
      <c r="G28" s="19">
        <f t="shared" si="5"/>
        <v>0.33333333333333331</v>
      </c>
      <c r="H28" s="5"/>
      <c r="I28" s="24"/>
      <c r="J28" s="22"/>
      <c r="K28" s="9"/>
      <c r="L28" s="5"/>
    </row>
    <row r="29" spans="1:12" ht="31.5" x14ac:dyDescent="0.25">
      <c r="A29" s="5"/>
      <c r="B29" s="17" t="s">
        <v>92</v>
      </c>
      <c r="C29" s="5"/>
      <c r="D29" s="53"/>
      <c r="E29" s="53"/>
      <c r="F29" s="4"/>
      <c r="G29" s="25">
        <f>G26+G27+G28</f>
        <v>1</v>
      </c>
      <c r="H29" s="67">
        <v>0</v>
      </c>
      <c r="I29" s="24">
        <v>0</v>
      </c>
      <c r="J29" s="22" t="e">
        <f>I29/H29</f>
        <v>#DIV/0!</v>
      </c>
      <c r="K29" s="9" t="e">
        <f>G29/J29</f>
        <v>#DIV/0!</v>
      </c>
      <c r="L29" s="5" t="s">
        <v>22</v>
      </c>
    </row>
    <row r="30" spans="1:12" ht="141.75" x14ac:dyDescent="0.25">
      <c r="A30" s="85">
        <v>1</v>
      </c>
      <c r="B30" s="50" t="s">
        <v>186</v>
      </c>
      <c r="C30" s="85" t="s">
        <v>20</v>
      </c>
      <c r="D30" s="85">
        <v>2</v>
      </c>
      <c r="E30" s="85">
        <v>2</v>
      </c>
      <c r="F30" s="4">
        <f>E30/D30</f>
        <v>1</v>
      </c>
      <c r="G30" s="19">
        <f>F30/2</f>
        <v>0.5</v>
      </c>
      <c r="H30" s="67"/>
      <c r="I30" s="24"/>
      <c r="J30" s="22"/>
      <c r="K30" s="9"/>
      <c r="L30" s="5"/>
    </row>
    <row r="31" spans="1:12" ht="126" x14ac:dyDescent="0.25">
      <c r="A31" s="85">
        <v>2</v>
      </c>
      <c r="B31" s="50" t="s">
        <v>187</v>
      </c>
      <c r="C31" s="85" t="s">
        <v>26</v>
      </c>
      <c r="D31" s="85">
        <v>10</v>
      </c>
      <c r="E31" s="85">
        <v>10</v>
      </c>
      <c r="F31" s="4">
        <f>E31/D31</f>
        <v>1</v>
      </c>
      <c r="G31" s="19">
        <f>F31/2</f>
        <v>0.5</v>
      </c>
      <c r="H31" s="67"/>
      <c r="I31" s="24"/>
      <c r="J31" s="22"/>
      <c r="K31" s="9"/>
      <c r="L31" s="5"/>
    </row>
    <row r="32" spans="1:12" ht="31.5" x14ac:dyDescent="0.25">
      <c r="A32" s="5"/>
      <c r="B32" s="17" t="s">
        <v>188</v>
      </c>
      <c r="C32" s="5"/>
      <c r="D32" s="85"/>
      <c r="E32" s="85"/>
      <c r="F32" s="4"/>
      <c r="G32" s="25">
        <f>G30+G31</f>
        <v>1</v>
      </c>
      <c r="H32" s="67">
        <v>0</v>
      </c>
      <c r="I32" s="24">
        <v>0</v>
      </c>
      <c r="J32" s="22"/>
      <c r="K32" s="9"/>
      <c r="L32" s="5"/>
    </row>
    <row r="33" spans="1:12" ht="47.25" x14ac:dyDescent="0.25">
      <c r="A33" s="5"/>
      <c r="B33" s="17" t="s">
        <v>12</v>
      </c>
      <c r="C33" s="5"/>
      <c r="D33" s="5"/>
      <c r="E33" s="5"/>
      <c r="F33" s="5"/>
      <c r="G33" s="9">
        <f>(G7+G14+G18+G25+G29+G21+G32)/7</f>
        <v>1</v>
      </c>
      <c r="H33" s="37">
        <f>H7+H14+H18+H21+H25+H29</f>
        <v>651974.94000000006</v>
      </c>
      <c r="I33" s="38">
        <f>I7+I14+I18+I21+I25+I29</f>
        <v>651974.94000000006</v>
      </c>
      <c r="J33" s="9">
        <f>I33/H33</f>
        <v>1</v>
      </c>
      <c r="K33" s="22">
        <f>G33/J33</f>
        <v>1</v>
      </c>
      <c r="L33" s="5" t="s">
        <v>22</v>
      </c>
    </row>
  </sheetData>
  <mergeCells count="2">
    <mergeCell ref="A1:L1"/>
    <mergeCell ref="N1:R1"/>
  </mergeCells>
  <pageMargins left="0.7" right="0.7" top="0.75" bottom="0.75" header="0.3" footer="0.3"/>
  <pageSetup paperSize="9" scale="51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17"/>
  <sheetViews>
    <sheetView topLeftCell="B7" workbookViewId="0">
      <selection activeCell="T3" sqref="T3"/>
    </sheetView>
  </sheetViews>
  <sheetFormatPr defaultRowHeight="15" x14ac:dyDescent="0.25"/>
  <sheetData>
    <row r="1" spans="1:18" ht="15.75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"/>
      <c r="N1" s="88" t="s">
        <v>19</v>
      </c>
      <c r="O1" s="88"/>
      <c r="P1" s="88"/>
      <c r="Q1" s="88"/>
      <c r="R1" s="88"/>
    </row>
    <row r="2" spans="1:18" ht="196.5" x14ac:dyDescent="0.25">
      <c r="A2" s="59" t="s">
        <v>0</v>
      </c>
      <c r="B2" s="3" t="s">
        <v>13</v>
      </c>
      <c r="C2" s="60" t="s">
        <v>1</v>
      </c>
      <c r="D2" s="60" t="s">
        <v>2</v>
      </c>
      <c r="E2" s="60" t="s">
        <v>3</v>
      </c>
      <c r="F2" s="60" t="s">
        <v>4</v>
      </c>
      <c r="G2" s="60" t="s">
        <v>5</v>
      </c>
      <c r="H2" s="60" t="s">
        <v>64</v>
      </c>
      <c r="I2" s="60" t="s">
        <v>65</v>
      </c>
      <c r="J2" s="60" t="s">
        <v>8</v>
      </c>
      <c r="K2" s="60" t="s">
        <v>9</v>
      </c>
      <c r="L2" s="60" t="s">
        <v>10</v>
      </c>
      <c r="M2" s="6"/>
      <c r="N2" s="59" t="s">
        <v>14</v>
      </c>
      <c r="O2" s="59" t="s">
        <v>15</v>
      </c>
      <c r="P2" s="59" t="s">
        <v>24</v>
      </c>
      <c r="Q2" s="59" t="s">
        <v>16</v>
      </c>
      <c r="R2" s="59" t="s">
        <v>17</v>
      </c>
    </row>
    <row r="3" spans="1:18" ht="267.75" x14ac:dyDescent="0.25">
      <c r="A3" s="15">
        <v>1</v>
      </c>
      <c r="B3" s="10" t="s">
        <v>105</v>
      </c>
      <c r="C3" s="36" t="s">
        <v>58</v>
      </c>
      <c r="D3" s="27">
        <v>0</v>
      </c>
      <c r="E3" s="32">
        <v>0</v>
      </c>
      <c r="F3" s="4" t="e">
        <f>E3/D3</f>
        <v>#DIV/0!</v>
      </c>
      <c r="G3" s="8" t="e">
        <f>F3/5</f>
        <v>#DIV/0!</v>
      </c>
      <c r="H3" s="59" t="s">
        <v>11</v>
      </c>
      <c r="I3" s="59" t="s">
        <v>11</v>
      </c>
      <c r="J3" s="59" t="s">
        <v>11</v>
      </c>
      <c r="K3" s="59" t="s">
        <v>11</v>
      </c>
      <c r="L3" s="59"/>
      <c r="M3" s="6"/>
      <c r="N3" s="8" t="e">
        <f>K8</f>
        <v>#DIV/0!</v>
      </c>
      <c r="O3" s="59">
        <f>L8</f>
        <v>0</v>
      </c>
      <c r="P3" s="18">
        <v>1.23</v>
      </c>
      <c r="Q3" s="59" t="s">
        <v>160</v>
      </c>
      <c r="R3" s="59" t="s">
        <v>161</v>
      </c>
    </row>
    <row r="4" spans="1:18" ht="140.25" x14ac:dyDescent="0.25">
      <c r="A4" s="15">
        <v>2</v>
      </c>
      <c r="B4" s="10" t="s">
        <v>106</v>
      </c>
      <c r="C4" s="36" t="s">
        <v>58</v>
      </c>
      <c r="D4" s="27">
        <v>0</v>
      </c>
      <c r="E4" s="32">
        <v>0</v>
      </c>
      <c r="F4" s="4" t="e">
        <f t="shared" ref="F4:F7" si="0">E4/D4</f>
        <v>#DIV/0!</v>
      </c>
      <c r="G4" s="8" t="e">
        <f t="shared" ref="G4:G7" si="1">F4/5</f>
        <v>#DIV/0!</v>
      </c>
      <c r="H4" s="59" t="s">
        <v>11</v>
      </c>
      <c r="I4" s="59" t="s">
        <v>11</v>
      </c>
      <c r="J4" s="59" t="s">
        <v>11</v>
      </c>
      <c r="K4" s="59" t="s">
        <v>11</v>
      </c>
      <c r="L4" s="59"/>
      <c r="M4" s="6"/>
      <c r="N4" s="13"/>
      <c r="O4" s="14"/>
      <c r="P4" s="35"/>
      <c r="Q4" s="14"/>
      <c r="R4" s="14"/>
    </row>
    <row r="5" spans="1:18" ht="178.5" x14ac:dyDescent="0.25">
      <c r="A5" s="15">
        <v>3</v>
      </c>
      <c r="B5" s="10" t="s">
        <v>108</v>
      </c>
      <c r="C5" s="36" t="s">
        <v>58</v>
      </c>
      <c r="D5" s="27">
        <v>0</v>
      </c>
      <c r="E5" s="32">
        <v>0</v>
      </c>
      <c r="F5" s="4" t="e">
        <f t="shared" si="0"/>
        <v>#DIV/0!</v>
      </c>
      <c r="G5" s="8" t="e">
        <f t="shared" si="1"/>
        <v>#DIV/0!</v>
      </c>
      <c r="H5" s="59"/>
      <c r="I5" s="59"/>
      <c r="J5" s="59"/>
      <c r="K5" s="59"/>
      <c r="L5" s="59"/>
      <c r="M5" s="6"/>
      <c r="N5" s="13"/>
      <c r="O5" s="14"/>
      <c r="P5" s="35"/>
      <c r="Q5" s="14"/>
      <c r="R5" s="14"/>
    </row>
    <row r="6" spans="1:18" ht="38.25" x14ac:dyDescent="0.25">
      <c r="A6" s="15">
        <v>4</v>
      </c>
      <c r="B6" s="10" t="s">
        <v>109</v>
      </c>
      <c r="C6" s="36" t="s">
        <v>58</v>
      </c>
      <c r="D6" s="27">
        <v>0</v>
      </c>
      <c r="E6" s="32">
        <v>0</v>
      </c>
      <c r="F6" s="4" t="e">
        <f t="shared" si="0"/>
        <v>#DIV/0!</v>
      </c>
      <c r="G6" s="8" t="e">
        <f t="shared" si="1"/>
        <v>#DIV/0!</v>
      </c>
      <c r="H6" s="59"/>
      <c r="I6" s="59"/>
      <c r="J6" s="59"/>
      <c r="K6" s="59"/>
      <c r="L6" s="59"/>
      <c r="M6" s="6"/>
      <c r="N6" s="13"/>
      <c r="O6" s="14"/>
      <c r="P6" s="35"/>
      <c r="Q6" s="14"/>
      <c r="R6" s="14"/>
    </row>
    <row r="7" spans="1:18" ht="191.25" x14ac:dyDescent="0.25">
      <c r="A7" s="15">
        <v>5</v>
      </c>
      <c r="B7" s="10" t="s">
        <v>107</v>
      </c>
      <c r="C7" s="36" t="s">
        <v>58</v>
      </c>
      <c r="D7" s="27">
        <v>10</v>
      </c>
      <c r="E7" s="32">
        <v>10</v>
      </c>
      <c r="F7" s="4">
        <f t="shared" si="0"/>
        <v>1</v>
      </c>
      <c r="G7" s="8">
        <f t="shared" si="1"/>
        <v>0.2</v>
      </c>
      <c r="H7" s="59" t="s">
        <v>11</v>
      </c>
      <c r="I7" s="59" t="s">
        <v>11</v>
      </c>
      <c r="J7" s="59" t="s">
        <v>11</v>
      </c>
      <c r="K7" s="59" t="s">
        <v>11</v>
      </c>
      <c r="L7" s="59"/>
      <c r="M7" s="6"/>
      <c r="N7" s="13"/>
      <c r="O7" s="14"/>
      <c r="P7" s="35"/>
      <c r="Q7" s="14"/>
      <c r="R7" s="14"/>
    </row>
    <row r="8" spans="1:18" ht="110.25" x14ac:dyDescent="0.25">
      <c r="A8" s="5"/>
      <c r="B8" s="5" t="s">
        <v>12</v>
      </c>
      <c r="C8" s="5"/>
      <c r="D8" s="5"/>
      <c r="E8" s="5"/>
      <c r="F8" s="5"/>
      <c r="G8" s="9" t="e">
        <f>SUM(G3:G7)</f>
        <v>#DIV/0!</v>
      </c>
      <c r="H8" s="34">
        <v>0</v>
      </c>
      <c r="I8" s="34">
        <v>0</v>
      </c>
      <c r="J8" s="22" t="e">
        <f>I8/H8</f>
        <v>#DIV/0!</v>
      </c>
      <c r="K8" s="9" t="e">
        <f>G8/J8</f>
        <v>#DIV/0!</v>
      </c>
      <c r="L8" s="5"/>
      <c r="M8" s="7"/>
      <c r="N8" s="7"/>
      <c r="O8" s="7"/>
      <c r="P8" s="7"/>
      <c r="Q8" s="7"/>
      <c r="R8" s="7"/>
    </row>
    <row r="9" spans="1:18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2">
    <mergeCell ref="A1:L1"/>
    <mergeCell ref="N1:R1"/>
  </mergeCells>
  <pageMargins left="0.7" right="0.7" top="0.75" bottom="0.75" header="0.3" footer="0.3"/>
  <pageSetup paperSize="9" scale="79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14"/>
  <sheetViews>
    <sheetView tabSelected="1" topLeftCell="B16" workbookViewId="0">
      <selection activeCell="K37" sqref="K37"/>
    </sheetView>
  </sheetViews>
  <sheetFormatPr defaultRowHeight="15" x14ac:dyDescent="0.25"/>
  <cols>
    <col min="8" max="9" width="9.5703125" bestFit="1" customWidth="1"/>
  </cols>
  <sheetData>
    <row r="1" spans="1:18" ht="15.75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6"/>
      <c r="N1" s="88" t="s">
        <v>19</v>
      </c>
      <c r="O1" s="88"/>
      <c r="P1" s="88"/>
      <c r="Q1" s="88"/>
      <c r="R1" s="88"/>
    </row>
    <row r="2" spans="1:18" ht="196.5" x14ac:dyDescent="0.25">
      <c r="A2" s="85" t="s">
        <v>0</v>
      </c>
      <c r="B2" s="3" t="s">
        <v>13</v>
      </c>
      <c r="C2" s="86" t="s">
        <v>1</v>
      </c>
      <c r="D2" s="86" t="s">
        <v>2</v>
      </c>
      <c r="E2" s="86" t="s">
        <v>3</v>
      </c>
      <c r="F2" s="86" t="s">
        <v>4</v>
      </c>
      <c r="G2" s="86" t="s">
        <v>5</v>
      </c>
      <c r="H2" s="86" t="s">
        <v>64</v>
      </c>
      <c r="I2" s="86" t="s">
        <v>65</v>
      </c>
      <c r="J2" s="86" t="s">
        <v>8</v>
      </c>
      <c r="K2" s="86" t="s">
        <v>9</v>
      </c>
      <c r="L2" s="86" t="s">
        <v>10</v>
      </c>
      <c r="M2" s="6"/>
      <c r="N2" s="85" t="s">
        <v>14</v>
      </c>
      <c r="O2" s="85" t="s">
        <v>15</v>
      </c>
      <c r="P2" s="85" t="s">
        <v>24</v>
      </c>
      <c r="Q2" s="85" t="s">
        <v>16</v>
      </c>
      <c r="R2" s="85" t="s">
        <v>17</v>
      </c>
    </row>
    <row r="3" spans="1:18" ht="267.75" x14ac:dyDescent="0.25">
      <c r="A3" s="15">
        <v>1</v>
      </c>
      <c r="B3" s="10" t="s">
        <v>189</v>
      </c>
      <c r="C3" s="36" t="s">
        <v>20</v>
      </c>
      <c r="D3" s="27">
        <v>6</v>
      </c>
      <c r="E3" s="32">
        <v>3</v>
      </c>
      <c r="F3" s="4">
        <f>E3/D3</f>
        <v>0.5</v>
      </c>
      <c r="G3" s="8">
        <f>F3/2</f>
        <v>0.25</v>
      </c>
      <c r="H3" s="85" t="s">
        <v>11</v>
      </c>
      <c r="I3" s="85" t="s">
        <v>11</v>
      </c>
      <c r="J3" s="85" t="s">
        <v>11</v>
      </c>
      <c r="K3" s="85" t="s">
        <v>11</v>
      </c>
      <c r="L3" s="85"/>
      <c r="M3" s="6"/>
      <c r="N3" s="8">
        <f>K5</f>
        <v>0.91666666666666663</v>
      </c>
      <c r="O3" s="85">
        <f>L5</f>
        <v>0</v>
      </c>
      <c r="P3" s="18">
        <v>1.23</v>
      </c>
      <c r="Q3" s="85" t="s">
        <v>160</v>
      </c>
      <c r="R3" s="85" t="s">
        <v>161</v>
      </c>
    </row>
    <row r="4" spans="1:18" ht="102" x14ac:dyDescent="0.25">
      <c r="A4" s="15">
        <v>2</v>
      </c>
      <c r="B4" s="10" t="s">
        <v>190</v>
      </c>
      <c r="C4" s="36" t="s">
        <v>20</v>
      </c>
      <c r="D4" s="27">
        <v>6</v>
      </c>
      <c r="E4" s="32">
        <v>8</v>
      </c>
      <c r="F4" s="4">
        <f t="shared" ref="F4" si="0">E4/D4</f>
        <v>1.3333333333333333</v>
      </c>
      <c r="G4" s="8">
        <f>F4/2</f>
        <v>0.66666666666666663</v>
      </c>
      <c r="H4" s="85" t="s">
        <v>11</v>
      </c>
      <c r="I4" s="85" t="s">
        <v>11</v>
      </c>
      <c r="J4" s="85" t="s">
        <v>11</v>
      </c>
      <c r="K4" s="85" t="s">
        <v>11</v>
      </c>
      <c r="L4" s="85"/>
      <c r="M4" s="6"/>
      <c r="N4" s="13"/>
      <c r="O4" s="14"/>
      <c r="P4" s="35"/>
      <c r="Q4" s="14"/>
      <c r="R4" s="14"/>
    </row>
    <row r="5" spans="1:18" ht="110.25" x14ac:dyDescent="0.25">
      <c r="A5" s="5"/>
      <c r="B5" s="5" t="s">
        <v>12</v>
      </c>
      <c r="C5" s="5"/>
      <c r="D5" s="5"/>
      <c r="E5" s="5"/>
      <c r="F5" s="5"/>
      <c r="G5" s="9">
        <f>SUM(G3:G4)</f>
        <v>0.91666666666666663</v>
      </c>
      <c r="H5" s="34">
        <v>10619.408799999999</v>
      </c>
      <c r="I5" s="34">
        <v>10619.408799999999</v>
      </c>
      <c r="J5" s="22">
        <f>I5/H5</f>
        <v>1</v>
      </c>
      <c r="K5" s="9">
        <f>G5/J5</f>
        <v>0.91666666666666663</v>
      </c>
      <c r="L5" s="5"/>
      <c r="M5" s="7"/>
      <c r="N5" s="7"/>
      <c r="O5" s="7"/>
      <c r="P5" s="7"/>
      <c r="Q5" s="7"/>
      <c r="R5" s="7"/>
    </row>
    <row r="6" spans="1:1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</sheetData>
  <mergeCells count="2">
    <mergeCell ref="A1:L1"/>
    <mergeCell ref="N1:R1"/>
  </mergeCells>
  <pageMargins left="0.7" right="0.7" top="0.75" bottom="0.75" header="0.3" footer="0.3"/>
  <pageSetup paperSize="9" scale="7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6"/>
  <sheetViews>
    <sheetView workbookViewId="0">
      <selection activeCell="R4" sqref="R4"/>
    </sheetView>
  </sheetViews>
  <sheetFormatPr defaultRowHeight="15.75" x14ac:dyDescent="0.25"/>
  <cols>
    <col min="1" max="1" width="4.85546875" style="6" customWidth="1"/>
    <col min="2" max="2" width="23.5703125" style="6" customWidth="1"/>
    <col min="3" max="6" width="9.140625" style="6"/>
    <col min="7" max="7" width="13.140625" style="6" bestFit="1" customWidth="1"/>
    <col min="8" max="9" width="10.42578125" style="6" bestFit="1" customWidth="1"/>
    <col min="10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64</v>
      </c>
      <c r="I2" s="2" t="s">
        <v>65</v>
      </c>
      <c r="J2" s="2" t="s">
        <v>8</v>
      </c>
      <c r="K2" s="2" t="s">
        <v>9</v>
      </c>
      <c r="L2" s="2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89.25" x14ac:dyDescent="0.25">
      <c r="A3" s="1">
        <v>1</v>
      </c>
      <c r="B3" s="72" t="s">
        <v>142</v>
      </c>
      <c r="C3" s="1" t="s">
        <v>20</v>
      </c>
      <c r="D3" s="1">
        <v>0</v>
      </c>
      <c r="E3" s="1">
        <v>0</v>
      </c>
      <c r="F3" s="4" t="e">
        <f>E3/D3</f>
        <v>#DIV/0!</v>
      </c>
      <c r="G3" s="8" t="e">
        <f>F3/5</f>
        <v>#DIV/0!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N3" s="8" t="e">
        <f>K4</f>
        <v>#DIV/0!</v>
      </c>
      <c r="O3" s="1">
        <f>L4</f>
        <v>0</v>
      </c>
      <c r="P3" s="8">
        <v>1</v>
      </c>
      <c r="Q3" s="10" t="s">
        <v>25</v>
      </c>
      <c r="R3" s="1" t="s">
        <v>145</v>
      </c>
    </row>
    <row r="4" spans="1:18" s="7" customFormat="1" ht="47.25" x14ac:dyDescent="0.25">
      <c r="A4" s="5"/>
      <c r="B4" s="5" t="s">
        <v>12</v>
      </c>
      <c r="C4" s="5"/>
      <c r="D4" s="5"/>
      <c r="E4" s="5"/>
      <c r="F4" s="5"/>
      <c r="G4" s="9" t="e">
        <f>SUM(G3:G3)</f>
        <v>#DIV/0!</v>
      </c>
      <c r="H4" s="61">
        <v>0</v>
      </c>
      <c r="I4" s="61">
        <v>0</v>
      </c>
      <c r="J4" s="9" t="e">
        <f>I4/H4</f>
        <v>#DIV/0!</v>
      </c>
      <c r="K4" s="9" t="e">
        <f>G4/J4</f>
        <v>#DIV/0!</v>
      </c>
      <c r="L4" s="5"/>
    </row>
    <row r="6" spans="1:18" x14ac:dyDescent="0.25">
      <c r="N6" s="6" t="s">
        <v>144</v>
      </c>
    </row>
  </sheetData>
  <mergeCells count="2">
    <mergeCell ref="A1:L1"/>
    <mergeCell ref="N1:R1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4"/>
  <sheetViews>
    <sheetView workbookViewId="0">
      <selection activeCell="H4" sqref="H4"/>
    </sheetView>
  </sheetViews>
  <sheetFormatPr defaultRowHeight="15.75" x14ac:dyDescent="0.25"/>
  <cols>
    <col min="1" max="1" width="4.85546875" style="6" customWidth="1"/>
    <col min="2" max="2" width="23.5703125" style="6" customWidth="1"/>
    <col min="3" max="6" width="9.140625" style="6"/>
    <col min="7" max="7" width="13.140625" style="6" bestFit="1" customWidth="1"/>
    <col min="8" max="8" width="11.140625" style="6" customWidth="1"/>
    <col min="9" max="9" width="10.7109375" style="6" customWidth="1"/>
    <col min="10" max="10" width="9.140625" style="6" customWidth="1"/>
    <col min="11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63" x14ac:dyDescent="0.25">
      <c r="A3" s="1">
        <v>1</v>
      </c>
      <c r="B3" s="1" t="s">
        <v>67</v>
      </c>
      <c r="C3" s="1" t="s">
        <v>68</v>
      </c>
      <c r="D3" s="1">
        <v>68</v>
      </c>
      <c r="E3" s="1">
        <v>68</v>
      </c>
      <c r="F3" s="4">
        <f>E3/D3</f>
        <v>1</v>
      </c>
      <c r="G3" s="19">
        <f>F3/1</f>
        <v>1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N3" s="8">
        <f>K4</f>
        <v>1</v>
      </c>
      <c r="O3" s="1" t="str">
        <f>L4</f>
        <v>эффективная</v>
      </c>
      <c r="P3" s="8">
        <v>1</v>
      </c>
      <c r="Q3" s="1" t="s">
        <v>86</v>
      </c>
      <c r="R3" s="1" t="s">
        <v>23</v>
      </c>
    </row>
    <row r="4" spans="1:18" s="7" customFormat="1" ht="47.25" x14ac:dyDescent="0.25">
      <c r="A4" s="5"/>
      <c r="B4" s="5" t="s">
        <v>12</v>
      </c>
      <c r="C4" s="5"/>
      <c r="D4" s="5"/>
      <c r="E4" s="5"/>
      <c r="F4" s="5"/>
      <c r="G4" s="9">
        <f>G3</f>
        <v>1</v>
      </c>
      <c r="H4" s="5">
        <v>10.068</v>
      </c>
      <c r="I4" s="5">
        <v>10.068</v>
      </c>
      <c r="J4" s="9">
        <f>I4/H4</f>
        <v>1</v>
      </c>
      <c r="K4" s="9">
        <f>G4/J4</f>
        <v>1</v>
      </c>
      <c r="L4" s="5" t="s">
        <v>22</v>
      </c>
    </row>
  </sheetData>
  <mergeCells count="2">
    <mergeCell ref="A1:L1"/>
    <mergeCell ref="N1:R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0"/>
  <sheetViews>
    <sheetView topLeftCell="A3" workbookViewId="0">
      <selection activeCell="B3" sqref="B3:B4"/>
    </sheetView>
  </sheetViews>
  <sheetFormatPr defaultRowHeight="15" x14ac:dyDescent="0.25"/>
  <cols>
    <col min="2" max="2" width="28.28515625" customWidth="1"/>
    <col min="8" max="8" width="9.5703125" bestFit="1" customWidth="1"/>
    <col min="9" max="9" width="13.140625" bestFit="1" customWidth="1"/>
    <col min="15" max="15" width="19.5703125" customWidth="1"/>
    <col min="16" max="16" width="18.5703125" customWidth="1"/>
    <col min="17" max="17" width="20.85546875" customWidth="1"/>
    <col min="18" max="18" width="16" customWidth="1"/>
    <col min="19" max="19" width="23.140625" customWidth="1"/>
  </cols>
  <sheetData>
    <row r="1" spans="1:19" ht="15.75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O1" s="88" t="s">
        <v>19</v>
      </c>
      <c r="P1" s="88"/>
      <c r="Q1" s="88"/>
      <c r="R1" s="88"/>
      <c r="S1" s="88"/>
    </row>
    <row r="2" spans="1:19" ht="196.5" x14ac:dyDescent="0.25">
      <c r="A2" s="40" t="s">
        <v>0</v>
      </c>
      <c r="B2" s="3" t="s">
        <v>13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64</v>
      </c>
      <c r="I2" s="39" t="s">
        <v>65</v>
      </c>
      <c r="J2" s="39" t="s">
        <v>8</v>
      </c>
      <c r="K2" s="39" t="s">
        <v>9</v>
      </c>
      <c r="L2" s="39" t="s">
        <v>10</v>
      </c>
      <c r="O2" s="40" t="s">
        <v>15</v>
      </c>
      <c r="P2" s="40" t="s">
        <v>14</v>
      </c>
      <c r="Q2" s="40" t="s">
        <v>24</v>
      </c>
      <c r="R2" s="40" t="s">
        <v>16</v>
      </c>
      <c r="S2" s="40" t="s">
        <v>17</v>
      </c>
    </row>
    <row r="3" spans="1:19" ht="110.25" x14ac:dyDescent="0.25">
      <c r="A3" s="40">
        <v>1</v>
      </c>
      <c r="B3" s="84" t="s">
        <v>162</v>
      </c>
      <c r="C3" s="40" t="s">
        <v>20</v>
      </c>
      <c r="D3" s="40">
        <v>1162</v>
      </c>
      <c r="E3" s="40">
        <v>1140</v>
      </c>
      <c r="F3" s="4">
        <f>E3/D3</f>
        <v>0.98106712564543885</v>
      </c>
      <c r="G3" s="19">
        <f>F3/2</f>
        <v>0.49053356282271943</v>
      </c>
      <c r="H3" s="40" t="s">
        <v>11</v>
      </c>
      <c r="I3" s="40" t="s">
        <v>11</v>
      </c>
      <c r="J3" s="40" t="s">
        <v>11</v>
      </c>
      <c r="K3" s="40" t="s">
        <v>11</v>
      </c>
      <c r="L3" s="40"/>
      <c r="O3" s="8" t="str">
        <f>L5</f>
        <v>эффективная</v>
      </c>
      <c r="P3" s="42">
        <f>K5</f>
        <v>1.0081235945906561</v>
      </c>
      <c r="Q3" s="8">
        <v>1.01</v>
      </c>
      <c r="R3" s="40" t="s">
        <v>22</v>
      </c>
      <c r="S3" s="40" t="s">
        <v>131</v>
      </c>
    </row>
    <row r="4" spans="1:19" ht="47.25" x14ac:dyDescent="0.25">
      <c r="A4" s="84">
        <v>2</v>
      </c>
      <c r="B4" s="84" t="s">
        <v>163</v>
      </c>
      <c r="C4" s="84" t="s">
        <v>20</v>
      </c>
      <c r="D4" s="84">
        <v>879</v>
      </c>
      <c r="E4" s="84">
        <v>879</v>
      </c>
      <c r="F4" s="4">
        <f>E4/D4</f>
        <v>1</v>
      </c>
      <c r="G4" s="19">
        <f>F4/2</f>
        <v>0.5</v>
      </c>
      <c r="H4" s="84"/>
      <c r="I4" s="84"/>
      <c r="J4" s="84"/>
      <c r="K4" s="84"/>
      <c r="L4" s="84"/>
      <c r="O4" s="13"/>
      <c r="P4" s="78"/>
      <c r="Q4" s="13"/>
      <c r="R4" s="14"/>
      <c r="S4" s="14"/>
    </row>
    <row r="5" spans="1:19" ht="31.5" x14ac:dyDescent="0.25">
      <c r="A5" s="5"/>
      <c r="B5" s="5" t="s">
        <v>12</v>
      </c>
      <c r="C5" s="5"/>
      <c r="D5" s="5"/>
      <c r="E5" s="5"/>
      <c r="F5" s="5"/>
      <c r="G5" s="9">
        <f>G4+G3</f>
        <v>0.99053356282271943</v>
      </c>
      <c r="H5" s="41">
        <v>2980.2349199999999</v>
      </c>
      <c r="I5" s="41">
        <v>2928.2349199999999</v>
      </c>
      <c r="J5" s="9">
        <f>I5/H5</f>
        <v>0.98255171105773098</v>
      </c>
      <c r="K5" s="9">
        <f>G5/J5</f>
        <v>1.0081235945906561</v>
      </c>
      <c r="L5" s="5" t="s">
        <v>22</v>
      </c>
    </row>
    <row r="9" spans="1:19" x14ac:dyDescent="0.25">
      <c r="C9" t="s">
        <v>164</v>
      </c>
    </row>
    <row r="10" spans="1:19" x14ac:dyDescent="0.25">
      <c r="C10" t="s">
        <v>165</v>
      </c>
    </row>
  </sheetData>
  <mergeCells count="2">
    <mergeCell ref="A1:L1"/>
    <mergeCell ref="O1:S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"/>
  <sheetViews>
    <sheetView topLeftCell="A4" workbookViewId="0">
      <selection activeCell="R2" sqref="R2"/>
    </sheetView>
  </sheetViews>
  <sheetFormatPr defaultRowHeight="15" x14ac:dyDescent="0.25"/>
  <cols>
    <col min="2" max="2" width="24.7109375" customWidth="1"/>
    <col min="8" max="9" width="9.5703125" bestFit="1" customWidth="1"/>
    <col min="15" max="15" width="21.140625" customWidth="1"/>
    <col min="16" max="16" width="25.42578125" customWidth="1"/>
    <col min="17" max="17" width="17" customWidth="1"/>
    <col min="18" max="18" width="20.85546875" customWidth="1"/>
    <col min="19" max="19" width="12.5703125" customWidth="1"/>
  </cols>
  <sheetData>
    <row r="1" spans="1:19" ht="196.5" x14ac:dyDescent="0.25">
      <c r="A1" s="47" t="s">
        <v>0</v>
      </c>
      <c r="B1" s="3" t="s">
        <v>13</v>
      </c>
      <c r="C1" s="48" t="s">
        <v>1</v>
      </c>
      <c r="D1" s="48" t="s">
        <v>2</v>
      </c>
      <c r="E1" s="48" t="s">
        <v>3</v>
      </c>
      <c r="F1" s="48" t="s">
        <v>4</v>
      </c>
      <c r="G1" s="48" t="s">
        <v>5</v>
      </c>
      <c r="H1" s="48" t="s">
        <v>64</v>
      </c>
      <c r="I1" s="48" t="s">
        <v>65</v>
      </c>
      <c r="J1" s="48" t="s">
        <v>8</v>
      </c>
      <c r="K1" s="48" t="s">
        <v>9</v>
      </c>
      <c r="L1" s="48" t="s">
        <v>10</v>
      </c>
      <c r="O1" s="49" t="s">
        <v>14</v>
      </c>
      <c r="P1" s="49" t="s">
        <v>15</v>
      </c>
      <c r="Q1" s="49" t="s">
        <v>24</v>
      </c>
      <c r="R1" s="49" t="s">
        <v>16</v>
      </c>
      <c r="S1" s="49" t="s">
        <v>17</v>
      </c>
    </row>
    <row r="2" spans="1:19" ht="141.75" x14ac:dyDescent="0.25">
      <c r="A2" s="72">
        <v>1</v>
      </c>
      <c r="B2" s="76" t="s">
        <v>143</v>
      </c>
      <c r="C2" s="73" t="s">
        <v>20</v>
      </c>
      <c r="D2" s="73">
        <v>2</v>
      </c>
      <c r="E2" s="73">
        <v>2</v>
      </c>
      <c r="F2" s="73">
        <f>E2/D2</f>
        <v>1</v>
      </c>
      <c r="G2" s="77">
        <f>F2/1</f>
        <v>1</v>
      </c>
      <c r="H2" s="73"/>
      <c r="I2" s="73"/>
      <c r="J2" s="73"/>
      <c r="K2" s="73"/>
      <c r="L2" s="73"/>
      <c r="O2" s="78">
        <f>K4</f>
        <v>1</v>
      </c>
      <c r="P2" s="14" t="str">
        <f>L4</f>
        <v>эффективная</v>
      </c>
      <c r="Q2" s="14"/>
      <c r="R2" s="14" t="s">
        <v>147</v>
      </c>
      <c r="S2" s="14" t="s">
        <v>146</v>
      </c>
    </row>
    <row r="3" spans="1:19" ht="63" x14ac:dyDescent="0.25">
      <c r="A3" s="49">
        <v>2</v>
      </c>
      <c r="B3" s="72" t="s">
        <v>87</v>
      </c>
      <c r="C3" s="49" t="s">
        <v>88</v>
      </c>
      <c r="D3" s="49">
        <v>0</v>
      </c>
      <c r="E3" s="49">
        <v>0</v>
      </c>
      <c r="F3" s="4">
        <v>0</v>
      </c>
      <c r="G3" s="26">
        <v>0</v>
      </c>
      <c r="H3" s="49"/>
      <c r="I3" s="49"/>
      <c r="J3" s="49"/>
      <c r="K3" s="49"/>
      <c r="L3" s="49"/>
      <c r="O3" s="54"/>
      <c r="Q3" s="54"/>
      <c r="R3" s="55"/>
      <c r="S3" s="56"/>
    </row>
    <row r="4" spans="1:19" ht="63" customHeight="1" x14ac:dyDescent="0.25">
      <c r="A4" s="5"/>
      <c r="B4" s="5" t="s">
        <v>12</v>
      </c>
      <c r="C4" s="5"/>
      <c r="D4" s="5"/>
      <c r="E4" s="5"/>
      <c r="F4" s="5"/>
      <c r="G4" s="9">
        <f>G2</f>
        <v>1</v>
      </c>
      <c r="H4" s="41">
        <v>1300.5</v>
      </c>
      <c r="I4" s="41">
        <v>1300.5</v>
      </c>
      <c r="J4" s="9">
        <f>I4/H4</f>
        <v>1</v>
      </c>
      <c r="K4" s="9">
        <f>G4/J4</f>
        <v>1</v>
      </c>
      <c r="L4" s="5" t="s">
        <v>22</v>
      </c>
      <c r="O4" s="90"/>
      <c r="P4" s="90"/>
      <c r="Q4" s="90"/>
      <c r="R4" s="90"/>
      <c r="S4" s="90"/>
    </row>
  </sheetData>
  <mergeCells count="1">
    <mergeCell ref="O4:S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9"/>
  <sheetViews>
    <sheetView topLeftCell="A8" workbookViewId="0">
      <selection activeCell="G13" sqref="G13"/>
    </sheetView>
  </sheetViews>
  <sheetFormatPr defaultRowHeight="15.75" x14ac:dyDescent="0.25"/>
  <cols>
    <col min="1" max="1" width="4.85546875" style="6" customWidth="1"/>
    <col min="2" max="2" width="29.5703125" style="6" customWidth="1"/>
    <col min="3" max="3" width="9.140625" style="6"/>
    <col min="4" max="4" width="9.5703125" style="6" bestFit="1" customWidth="1"/>
    <col min="5" max="5" width="11.85546875" style="6" bestFit="1" customWidth="1"/>
    <col min="6" max="6" width="14.42578125" style="6" bestFit="1" customWidth="1"/>
    <col min="7" max="7" width="13.140625" style="6" bestFit="1" customWidth="1"/>
    <col min="8" max="8" width="16.42578125" style="6" customWidth="1"/>
    <col min="9" max="9" width="13.42578125" style="6" customWidth="1"/>
    <col min="10" max="10" width="11.140625" style="6" customWidth="1"/>
    <col min="11" max="11" width="10.7109375" style="6" bestFit="1" customWidth="1"/>
    <col min="12" max="12" width="9.42578125" style="6" customWidth="1"/>
    <col min="13" max="13" width="9.140625" style="6"/>
    <col min="14" max="17" width="21.7109375" style="6" customWidth="1"/>
    <col min="18" max="18" width="29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63" customHeight="1" x14ac:dyDescent="0.25">
      <c r="A3" s="1"/>
      <c r="B3" s="20" t="s">
        <v>33</v>
      </c>
      <c r="C3" s="1"/>
      <c r="D3" s="1"/>
      <c r="E3" s="1"/>
      <c r="F3" s="4"/>
      <c r="G3" s="8"/>
      <c r="H3" s="1"/>
      <c r="I3" s="1"/>
      <c r="J3" s="1"/>
      <c r="K3" s="1"/>
      <c r="L3" s="1"/>
      <c r="N3" s="18">
        <f>K28</f>
        <v>0.97111405193934575</v>
      </c>
      <c r="O3" s="1" t="str">
        <f>L28</f>
        <v>средняя эффективность</v>
      </c>
      <c r="P3" s="18">
        <v>1.1060000000000001</v>
      </c>
      <c r="Q3" s="1" t="s">
        <v>22</v>
      </c>
      <c r="R3" s="1" t="s">
        <v>159</v>
      </c>
    </row>
    <row r="4" spans="1:18" ht="47.25" x14ac:dyDescent="0.25">
      <c r="A4" s="15">
        <v>1</v>
      </c>
      <c r="B4" s="1" t="s">
        <v>28</v>
      </c>
      <c r="C4" s="16" t="s">
        <v>27</v>
      </c>
      <c r="D4" s="1">
        <v>288531</v>
      </c>
      <c r="E4" s="1">
        <v>291691</v>
      </c>
      <c r="F4" s="4">
        <f t="shared" ref="F4:F10" si="0">E4/D4</f>
        <v>1.0109520294179828</v>
      </c>
      <c r="G4" s="19">
        <f>F4/21</f>
        <v>4.8140572829427755E-2</v>
      </c>
      <c r="H4" s="1" t="s">
        <v>11</v>
      </c>
      <c r="I4" s="1" t="s">
        <v>11</v>
      </c>
      <c r="J4" s="1" t="s">
        <v>11</v>
      </c>
      <c r="K4" s="1" t="s">
        <v>11</v>
      </c>
      <c r="L4" s="1"/>
      <c r="N4" s="13"/>
      <c r="O4" s="14"/>
      <c r="P4" s="13"/>
      <c r="Q4" s="14"/>
      <c r="R4" s="14"/>
    </row>
    <row r="5" spans="1:18" ht="94.5" x14ac:dyDescent="0.25">
      <c r="A5" s="15">
        <v>2</v>
      </c>
      <c r="B5" s="27" t="s">
        <v>96</v>
      </c>
      <c r="C5" s="16" t="s">
        <v>21</v>
      </c>
      <c r="D5" s="1">
        <v>166983</v>
      </c>
      <c r="E5" s="1">
        <v>89014</v>
      </c>
      <c r="F5" s="4">
        <f t="shared" si="0"/>
        <v>0.53307222890952977</v>
      </c>
      <c r="G5" s="19">
        <f t="shared" ref="G5:G10" si="1">F5/21</f>
        <v>2.538439185283475E-2</v>
      </c>
      <c r="H5" s="1" t="s">
        <v>11</v>
      </c>
      <c r="I5" s="1" t="s">
        <v>11</v>
      </c>
      <c r="J5" s="1" t="s">
        <v>11</v>
      </c>
      <c r="K5" s="1" t="s">
        <v>11</v>
      </c>
      <c r="L5" s="1"/>
      <c r="N5" s="13"/>
      <c r="O5" s="14"/>
      <c r="P5" s="13"/>
      <c r="Q5" s="14"/>
      <c r="R5" s="14"/>
    </row>
    <row r="6" spans="1:18" ht="47.25" x14ac:dyDescent="0.25">
      <c r="A6" s="15">
        <v>3</v>
      </c>
      <c r="B6" s="1" t="s">
        <v>34</v>
      </c>
      <c r="C6" s="16" t="s">
        <v>21</v>
      </c>
      <c r="D6" s="1">
        <v>910</v>
      </c>
      <c r="E6" s="1">
        <v>1127</v>
      </c>
      <c r="F6" s="4">
        <f t="shared" si="0"/>
        <v>1.2384615384615385</v>
      </c>
      <c r="G6" s="19">
        <f t="shared" si="1"/>
        <v>5.8974358974358973E-2</v>
      </c>
      <c r="H6" s="1" t="s">
        <v>11</v>
      </c>
      <c r="I6" s="1" t="s">
        <v>11</v>
      </c>
      <c r="J6" s="1" t="s">
        <v>11</v>
      </c>
      <c r="K6" s="1" t="s">
        <v>11</v>
      </c>
      <c r="L6" s="1"/>
      <c r="N6" s="13"/>
      <c r="O6" s="14"/>
      <c r="P6" s="13"/>
      <c r="Q6" s="14"/>
      <c r="R6" s="14"/>
    </row>
    <row r="7" spans="1:18" ht="94.5" x14ac:dyDescent="0.25">
      <c r="A7" s="15">
        <v>4</v>
      </c>
      <c r="B7" s="1" t="s">
        <v>97</v>
      </c>
      <c r="C7" s="16" t="s">
        <v>20</v>
      </c>
      <c r="D7" s="1">
        <v>12</v>
      </c>
      <c r="E7" s="1">
        <v>12</v>
      </c>
      <c r="F7" s="4">
        <f t="shared" si="0"/>
        <v>1</v>
      </c>
      <c r="G7" s="19">
        <f t="shared" si="1"/>
        <v>4.7619047619047616E-2</v>
      </c>
      <c r="H7" s="1" t="s">
        <v>11</v>
      </c>
      <c r="I7" s="1" t="s">
        <v>11</v>
      </c>
      <c r="J7" s="1" t="s">
        <v>11</v>
      </c>
      <c r="K7" s="1" t="s">
        <v>11</v>
      </c>
      <c r="L7" s="1"/>
      <c r="N7" s="13"/>
      <c r="O7" s="14"/>
      <c r="P7" s="13"/>
      <c r="Q7" s="14"/>
      <c r="R7" s="14"/>
    </row>
    <row r="8" spans="1:18" x14ac:dyDescent="0.25">
      <c r="A8" s="15">
        <v>5</v>
      </c>
      <c r="B8" s="1" t="s">
        <v>35</v>
      </c>
      <c r="C8" s="16" t="s">
        <v>36</v>
      </c>
      <c r="D8" s="4">
        <v>110</v>
      </c>
      <c r="E8" s="45">
        <v>93.72</v>
      </c>
      <c r="F8" s="4">
        <f t="shared" si="0"/>
        <v>0.85199999999999998</v>
      </c>
      <c r="G8" s="19">
        <f t="shared" si="1"/>
        <v>4.0571428571428571E-2</v>
      </c>
      <c r="H8" s="1" t="s">
        <v>11</v>
      </c>
      <c r="I8" s="1" t="s">
        <v>11</v>
      </c>
      <c r="J8" s="1" t="s">
        <v>11</v>
      </c>
      <c r="K8" s="1" t="s">
        <v>11</v>
      </c>
      <c r="L8" s="1"/>
      <c r="N8" s="13"/>
      <c r="O8" s="14"/>
      <c r="P8" s="13"/>
      <c r="Q8" s="14"/>
      <c r="R8" s="14"/>
    </row>
    <row r="9" spans="1:18" ht="63" x14ac:dyDescent="0.25">
      <c r="A9" s="15">
        <v>6</v>
      </c>
      <c r="B9" s="79" t="s">
        <v>158</v>
      </c>
      <c r="C9" s="16" t="s">
        <v>58</v>
      </c>
      <c r="D9" s="4">
        <v>1</v>
      </c>
      <c r="E9" s="45">
        <v>1</v>
      </c>
      <c r="F9" s="4">
        <f t="shared" si="0"/>
        <v>1</v>
      </c>
      <c r="G9" s="19">
        <f t="shared" si="1"/>
        <v>4.7619047619047616E-2</v>
      </c>
      <c r="H9" s="79"/>
      <c r="I9" s="79"/>
      <c r="J9" s="79"/>
      <c r="K9" s="79"/>
      <c r="L9" s="79"/>
      <c r="N9" s="13"/>
      <c r="O9" s="14"/>
      <c r="P9" s="13"/>
      <c r="Q9" s="14"/>
      <c r="R9" s="14"/>
    </row>
    <row r="10" spans="1:18" ht="63" x14ac:dyDescent="0.25">
      <c r="A10" s="15">
        <v>7</v>
      </c>
      <c r="B10" s="79" t="s">
        <v>116</v>
      </c>
      <c r="C10" s="16" t="s">
        <v>117</v>
      </c>
      <c r="D10" s="4">
        <v>26751</v>
      </c>
      <c r="E10" s="45">
        <v>26751</v>
      </c>
      <c r="F10" s="4">
        <f t="shared" si="0"/>
        <v>1</v>
      </c>
      <c r="G10" s="19">
        <f t="shared" si="1"/>
        <v>4.7619047619047616E-2</v>
      </c>
      <c r="H10" s="63"/>
      <c r="I10" s="63"/>
      <c r="J10" s="63"/>
      <c r="K10" s="63"/>
      <c r="L10" s="63"/>
      <c r="N10" s="13"/>
      <c r="O10" s="14"/>
      <c r="P10" s="13"/>
      <c r="Q10" s="14"/>
      <c r="R10" s="14"/>
    </row>
    <row r="11" spans="1:18" ht="31.5" x14ac:dyDescent="0.25">
      <c r="A11" s="1"/>
      <c r="B11" s="21" t="s">
        <v>37</v>
      </c>
      <c r="C11" s="1"/>
      <c r="D11" s="1"/>
      <c r="E11" s="1"/>
      <c r="F11" s="4"/>
      <c r="G11" s="19"/>
      <c r="H11" s="1"/>
      <c r="I11" s="1"/>
      <c r="J11" s="1"/>
      <c r="K11" s="1"/>
      <c r="L11" s="1"/>
      <c r="N11" s="13"/>
      <c r="O11" s="14"/>
      <c r="P11" s="13"/>
      <c r="Q11" s="14"/>
      <c r="R11" s="14"/>
    </row>
    <row r="12" spans="1:18" ht="63" x14ac:dyDescent="0.25">
      <c r="A12" s="15">
        <v>8</v>
      </c>
      <c r="B12" s="1" t="s">
        <v>98</v>
      </c>
      <c r="C12" s="16" t="s">
        <v>21</v>
      </c>
      <c r="D12" s="1">
        <v>27291</v>
      </c>
      <c r="E12" s="1">
        <v>3980</v>
      </c>
      <c r="F12" s="4">
        <f t="shared" ref="F12:F24" si="2">E12/D12</f>
        <v>0.14583562346561138</v>
      </c>
      <c r="G12" s="19">
        <f>F12/21</f>
        <v>6.9445534983624468E-3</v>
      </c>
      <c r="H12" s="1" t="s">
        <v>11</v>
      </c>
      <c r="I12" s="1" t="s">
        <v>11</v>
      </c>
      <c r="J12" s="1" t="s">
        <v>11</v>
      </c>
      <c r="K12" s="1" t="s">
        <v>11</v>
      </c>
      <c r="L12" s="1"/>
      <c r="N12" s="13"/>
      <c r="O12" s="14"/>
      <c r="P12" s="13"/>
      <c r="Q12" s="14"/>
      <c r="R12" s="14"/>
    </row>
    <row r="13" spans="1:18" ht="78.75" x14ac:dyDescent="0.25">
      <c r="A13" s="15">
        <v>9</v>
      </c>
      <c r="B13" s="1" t="s">
        <v>29</v>
      </c>
      <c r="C13" s="16" t="s">
        <v>21</v>
      </c>
      <c r="D13" s="1">
        <v>30250</v>
      </c>
      <c r="E13" s="1">
        <v>8586</v>
      </c>
      <c r="F13" s="4">
        <f t="shared" si="2"/>
        <v>0.28383471074380168</v>
      </c>
      <c r="G13" s="19">
        <f t="shared" ref="G13:G19" si="3">F13/21</f>
        <v>1.3515938606847699E-2</v>
      </c>
      <c r="H13" s="1" t="s">
        <v>11</v>
      </c>
      <c r="I13" s="1" t="s">
        <v>11</v>
      </c>
      <c r="J13" s="1" t="s">
        <v>11</v>
      </c>
      <c r="K13" s="1" t="s">
        <v>11</v>
      </c>
      <c r="L13" s="1"/>
      <c r="N13" s="13"/>
      <c r="O13" s="14"/>
      <c r="P13" s="13"/>
      <c r="Q13" s="14"/>
      <c r="R13" s="14"/>
    </row>
    <row r="14" spans="1:18" ht="31.5" x14ac:dyDescent="0.25">
      <c r="A14" s="15">
        <v>10</v>
      </c>
      <c r="B14" s="57" t="s">
        <v>99</v>
      </c>
      <c r="C14" s="16" t="s">
        <v>20</v>
      </c>
      <c r="D14" s="57">
        <v>4490</v>
      </c>
      <c r="E14" s="57">
        <v>4399</v>
      </c>
      <c r="F14" s="4">
        <f t="shared" si="2"/>
        <v>0.97973273942093542</v>
      </c>
      <c r="G14" s="19">
        <f t="shared" si="3"/>
        <v>4.6653939972425493E-2</v>
      </c>
      <c r="H14" s="57"/>
      <c r="I14" s="57"/>
      <c r="J14" s="57"/>
      <c r="K14" s="57"/>
      <c r="L14" s="57"/>
      <c r="N14" s="13"/>
      <c r="O14" s="14"/>
      <c r="P14" s="13"/>
      <c r="Q14" s="14"/>
      <c r="R14" s="14"/>
    </row>
    <row r="15" spans="1:18" ht="31.5" x14ac:dyDescent="0.25">
      <c r="A15" s="15">
        <v>11</v>
      </c>
      <c r="B15" s="57" t="s">
        <v>100</v>
      </c>
      <c r="C15" s="16" t="s">
        <v>20</v>
      </c>
      <c r="D15" s="57">
        <v>180</v>
      </c>
      <c r="E15" s="57">
        <v>290</v>
      </c>
      <c r="F15" s="4">
        <f t="shared" si="2"/>
        <v>1.6111111111111112</v>
      </c>
      <c r="G15" s="19">
        <f t="shared" si="3"/>
        <v>7.6719576719576715E-2</v>
      </c>
      <c r="H15" s="57"/>
      <c r="I15" s="57"/>
      <c r="J15" s="57"/>
      <c r="K15" s="57"/>
      <c r="L15" s="57"/>
      <c r="N15" s="13"/>
      <c r="O15" s="14"/>
      <c r="P15" s="13"/>
      <c r="Q15" s="14"/>
      <c r="R15" s="14"/>
    </row>
    <row r="16" spans="1:18" ht="63" x14ac:dyDescent="0.25">
      <c r="A16" s="15">
        <v>12</v>
      </c>
      <c r="B16" s="57" t="s">
        <v>101</v>
      </c>
      <c r="C16" s="16" t="s">
        <v>20</v>
      </c>
      <c r="D16" s="57">
        <v>11</v>
      </c>
      <c r="E16" s="57">
        <v>11</v>
      </c>
      <c r="F16" s="4">
        <f t="shared" si="2"/>
        <v>1</v>
      </c>
      <c r="G16" s="19">
        <f t="shared" si="3"/>
        <v>4.7619047619047616E-2</v>
      </c>
      <c r="H16" s="57"/>
      <c r="I16" s="57"/>
      <c r="J16" s="57"/>
      <c r="K16" s="57"/>
      <c r="L16" s="57"/>
      <c r="N16" s="13"/>
      <c r="O16" s="14"/>
      <c r="P16" s="13"/>
      <c r="Q16" s="14"/>
      <c r="R16" s="14"/>
    </row>
    <row r="17" spans="1:18" ht="63" x14ac:dyDescent="0.25">
      <c r="A17" s="15">
        <v>13</v>
      </c>
      <c r="B17" s="57" t="s">
        <v>102</v>
      </c>
      <c r="C17" s="16" t="s">
        <v>21</v>
      </c>
      <c r="D17" s="1">
        <v>187</v>
      </c>
      <c r="E17" s="1">
        <v>202</v>
      </c>
      <c r="F17" s="4">
        <f t="shared" si="2"/>
        <v>1.0802139037433156</v>
      </c>
      <c r="G17" s="19">
        <f t="shared" si="3"/>
        <v>5.1438757321110265E-2</v>
      </c>
      <c r="H17" s="1" t="s">
        <v>11</v>
      </c>
      <c r="I17" s="1" t="s">
        <v>11</v>
      </c>
      <c r="J17" s="1" t="s">
        <v>11</v>
      </c>
      <c r="K17" s="1" t="s">
        <v>11</v>
      </c>
      <c r="L17" s="1"/>
      <c r="N17" s="13"/>
      <c r="O17" s="14"/>
      <c r="P17" s="13"/>
      <c r="Q17" s="14"/>
      <c r="R17" s="14"/>
    </row>
    <row r="18" spans="1:18" x14ac:dyDescent="0.25">
      <c r="A18" s="15">
        <v>14</v>
      </c>
      <c r="B18" s="1" t="s">
        <v>35</v>
      </c>
      <c r="C18" s="16" t="s">
        <v>36</v>
      </c>
      <c r="D18" s="4">
        <v>450</v>
      </c>
      <c r="E18" s="4">
        <v>237.87</v>
      </c>
      <c r="F18" s="4">
        <f t="shared" si="2"/>
        <v>0.52859999999999996</v>
      </c>
      <c r="G18" s="19">
        <f t="shared" si="3"/>
        <v>2.517142857142857E-2</v>
      </c>
      <c r="H18" s="1" t="s">
        <v>11</v>
      </c>
      <c r="I18" s="1" t="s">
        <v>11</v>
      </c>
      <c r="J18" s="1" t="s">
        <v>11</v>
      </c>
      <c r="K18" s="1" t="s">
        <v>11</v>
      </c>
      <c r="L18" s="1"/>
      <c r="N18" s="13"/>
      <c r="O18" s="14"/>
      <c r="P18" s="13"/>
      <c r="Q18" s="14"/>
      <c r="R18" s="14"/>
    </row>
    <row r="19" spans="1:18" ht="63" x14ac:dyDescent="0.25">
      <c r="A19" s="15">
        <v>15</v>
      </c>
      <c r="B19" s="63" t="s">
        <v>116</v>
      </c>
      <c r="C19" s="16" t="s">
        <v>117</v>
      </c>
      <c r="D19" s="4">
        <v>26751</v>
      </c>
      <c r="E19" s="4">
        <v>26751</v>
      </c>
      <c r="F19" s="4">
        <f t="shared" si="2"/>
        <v>1</v>
      </c>
      <c r="G19" s="19">
        <f t="shared" si="3"/>
        <v>4.7619047619047616E-2</v>
      </c>
      <c r="H19" s="63"/>
      <c r="I19" s="63"/>
      <c r="J19" s="63"/>
      <c r="K19" s="63"/>
      <c r="L19" s="63"/>
      <c r="N19" s="13"/>
      <c r="O19" s="14"/>
      <c r="P19" s="13"/>
      <c r="Q19" s="14"/>
      <c r="R19" s="14"/>
    </row>
    <row r="20" spans="1:18" ht="31.5" x14ac:dyDescent="0.25">
      <c r="A20" s="1"/>
      <c r="B20" s="21" t="s">
        <v>38</v>
      </c>
      <c r="C20" s="1"/>
      <c r="D20" s="1"/>
      <c r="E20" s="1"/>
      <c r="F20" s="4"/>
      <c r="G20" s="19"/>
      <c r="H20" s="1"/>
      <c r="I20" s="1"/>
      <c r="J20" s="1"/>
      <c r="K20" s="1"/>
      <c r="L20" s="1"/>
      <c r="N20" s="13"/>
      <c r="O20" s="14"/>
      <c r="P20" s="13"/>
      <c r="Q20" s="14"/>
      <c r="R20" s="14"/>
    </row>
    <row r="21" spans="1:18" ht="141.75" x14ac:dyDescent="0.25">
      <c r="A21" s="15">
        <v>16</v>
      </c>
      <c r="B21" s="1" t="s">
        <v>103</v>
      </c>
      <c r="C21" s="16" t="s">
        <v>26</v>
      </c>
      <c r="D21" s="1">
        <v>6.2</v>
      </c>
      <c r="E21" s="1">
        <v>6.2</v>
      </c>
      <c r="F21" s="4">
        <f t="shared" si="2"/>
        <v>1</v>
      </c>
      <c r="G21" s="19">
        <f>F21/21</f>
        <v>4.7619047619047616E-2</v>
      </c>
      <c r="H21" s="1" t="s">
        <v>11</v>
      </c>
      <c r="I21" s="1" t="s">
        <v>11</v>
      </c>
      <c r="J21" s="1" t="s">
        <v>11</v>
      </c>
      <c r="K21" s="1" t="s">
        <v>11</v>
      </c>
      <c r="L21" s="1"/>
      <c r="N21" s="13"/>
      <c r="O21" s="14"/>
      <c r="P21" s="13"/>
      <c r="Q21" s="14"/>
      <c r="R21" s="14"/>
    </row>
    <row r="22" spans="1:18" ht="110.25" x14ac:dyDescent="0.25">
      <c r="A22" s="15">
        <v>17</v>
      </c>
      <c r="B22" s="1" t="s">
        <v>30</v>
      </c>
      <c r="C22" s="16" t="s">
        <v>26</v>
      </c>
      <c r="D22" s="1">
        <v>13</v>
      </c>
      <c r="E22" s="1">
        <v>13</v>
      </c>
      <c r="F22" s="4">
        <f t="shared" si="2"/>
        <v>1</v>
      </c>
      <c r="G22" s="19">
        <f t="shared" ref="G22:G23" si="4">F22/21</f>
        <v>4.7619047619047616E-2</v>
      </c>
      <c r="H22" s="1" t="s">
        <v>11</v>
      </c>
      <c r="I22" s="1" t="s">
        <v>11</v>
      </c>
      <c r="J22" s="1" t="s">
        <v>11</v>
      </c>
      <c r="K22" s="1" t="s">
        <v>11</v>
      </c>
      <c r="L22" s="1"/>
      <c r="N22" s="13"/>
      <c r="O22" s="14"/>
      <c r="P22" s="13"/>
      <c r="Q22" s="14"/>
      <c r="R22" s="14"/>
    </row>
    <row r="23" spans="1:18" x14ac:dyDescent="0.25">
      <c r="A23" s="15">
        <v>18</v>
      </c>
      <c r="B23" s="1" t="s">
        <v>35</v>
      </c>
      <c r="C23" s="16" t="s">
        <v>36</v>
      </c>
      <c r="D23" s="4">
        <v>1200</v>
      </c>
      <c r="E23" s="4">
        <v>999.35</v>
      </c>
      <c r="F23" s="4">
        <f t="shared" si="2"/>
        <v>0.83279166666666671</v>
      </c>
      <c r="G23" s="19">
        <f t="shared" si="4"/>
        <v>3.9656746031746036E-2</v>
      </c>
      <c r="H23" s="1" t="s">
        <v>11</v>
      </c>
      <c r="I23" s="1" t="s">
        <v>11</v>
      </c>
      <c r="J23" s="1" t="s">
        <v>11</v>
      </c>
      <c r="K23" s="1" t="s">
        <v>11</v>
      </c>
      <c r="L23" s="1"/>
      <c r="N23" s="13"/>
      <c r="O23" s="14"/>
      <c r="P23" s="13"/>
      <c r="Q23" s="14"/>
      <c r="R23" s="14"/>
    </row>
    <row r="24" spans="1:18" ht="63" x14ac:dyDescent="0.25">
      <c r="A24" s="15">
        <v>19</v>
      </c>
      <c r="B24" s="63" t="s">
        <v>116</v>
      </c>
      <c r="C24" s="16" t="s">
        <v>117</v>
      </c>
      <c r="D24" s="4">
        <v>40551</v>
      </c>
      <c r="E24" s="4">
        <v>40551</v>
      </c>
      <c r="F24" s="4">
        <f t="shared" si="2"/>
        <v>1</v>
      </c>
      <c r="G24" s="19">
        <f>F24/21</f>
        <v>4.7619047619047616E-2</v>
      </c>
      <c r="H24" s="63"/>
      <c r="I24" s="63"/>
      <c r="J24" s="63"/>
      <c r="K24" s="63"/>
      <c r="L24" s="63"/>
      <c r="N24" s="13"/>
      <c r="O24" s="14"/>
      <c r="P24" s="13"/>
      <c r="Q24" s="14"/>
      <c r="R24" s="14"/>
    </row>
    <row r="25" spans="1:18" ht="31.5" x14ac:dyDescent="0.25">
      <c r="A25" s="1"/>
      <c r="B25" s="21" t="s">
        <v>39</v>
      </c>
      <c r="C25" s="1"/>
      <c r="D25" s="1"/>
      <c r="E25" s="1"/>
      <c r="F25" s="4"/>
      <c r="G25" s="19"/>
      <c r="H25" s="1" t="s">
        <v>11</v>
      </c>
      <c r="I25" s="1" t="s">
        <v>11</v>
      </c>
      <c r="J25" s="1" t="s">
        <v>11</v>
      </c>
      <c r="K25" s="1" t="s">
        <v>11</v>
      </c>
      <c r="L25" s="1"/>
      <c r="N25" s="13"/>
      <c r="O25" s="14"/>
      <c r="P25" s="13"/>
      <c r="Q25" s="14"/>
      <c r="R25" s="14"/>
    </row>
    <row r="26" spans="1:18" ht="110.25" x14ac:dyDescent="0.25">
      <c r="A26" s="15">
        <v>20</v>
      </c>
      <c r="B26" s="1" t="s">
        <v>31</v>
      </c>
      <c r="C26" s="16" t="s">
        <v>26</v>
      </c>
      <c r="D26" s="1">
        <v>70.099999999999994</v>
      </c>
      <c r="E26" s="1">
        <v>37.299999999999997</v>
      </c>
      <c r="F26" s="4">
        <f t="shared" ref="F26:F27" si="5">E26/D26</f>
        <v>0.5320970042796006</v>
      </c>
      <c r="G26" s="19">
        <f t="shared" ref="G26:G27" si="6">F26/21</f>
        <v>2.5337952584742886E-2</v>
      </c>
      <c r="H26" s="1" t="s">
        <v>11</v>
      </c>
      <c r="I26" s="1" t="s">
        <v>11</v>
      </c>
      <c r="J26" s="1" t="s">
        <v>11</v>
      </c>
      <c r="K26" s="1" t="s">
        <v>11</v>
      </c>
      <c r="L26" s="1"/>
      <c r="N26" s="13"/>
      <c r="O26" s="14"/>
      <c r="P26" s="13"/>
      <c r="Q26" s="14"/>
      <c r="R26" s="14"/>
    </row>
    <row r="27" spans="1:18" ht="63" x14ac:dyDescent="0.25">
      <c r="A27" s="15">
        <v>21</v>
      </c>
      <c r="B27" s="1" t="s">
        <v>32</v>
      </c>
      <c r="C27" s="16" t="s">
        <v>26</v>
      </c>
      <c r="D27" s="1">
        <v>60.1</v>
      </c>
      <c r="E27" s="1">
        <v>60.1</v>
      </c>
      <c r="F27" s="4">
        <f t="shared" si="5"/>
        <v>1</v>
      </c>
      <c r="G27" s="19">
        <f t="shared" si="6"/>
        <v>4.7619047619047616E-2</v>
      </c>
      <c r="H27" s="1" t="s">
        <v>11</v>
      </c>
      <c r="I27" s="1" t="s">
        <v>11</v>
      </c>
      <c r="J27" s="1" t="s">
        <v>11</v>
      </c>
      <c r="K27" s="1" t="s">
        <v>11</v>
      </c>
      <c r="L27" s="1"/>
    </row>
    <row r="28" spans="1:18" s="7" customFormat="1" ht="47.25" x14ac:dyDescent="0.25">
      <c r="A28" s="5"/>
      <c r="B28" s="17" t="s">
        <v>12</v>
      </c>
      <c r="C28" s="5"/>
      <c r="D28" s="5"/>
      <c r="E28" s="5"/>
      <c r="F28" s="5"/>
      <c r="G28" s="22">
        <f>SUM(G4:G10)+SUM(G12:G19)+SUM(G21:G24)+G26+G27</f>
        <v>0.88708107410571868</v>
      </c>
      <c r="H28" s="34">
        <v>78877.978640000001</v>
      </c>
      <c r="I28" s="34">
        <v>72052.465800000005</v>
      </c>
      <c r="J28" s="22">
        <f>I28/H28</f>
        <v>0.91346744734481955</v>
      </c>
      <c r="K28" s="22">
        <f>G28/J28</f>
        <v>0.97111405193934575</v>
      </c>
      <c r="L28" s="5" t="s">
        <v>171</v>
      </c>
    </row>
    <row r="29" spans="1:18" x14ac:dyDescent="0.25">
      <c r="H29" s="28"/>
    </row>
  </sheetData>
  <mergeCells count="2">
    <mergeCell ref="A1:L1"/>
    <mergeCell ref="N1:R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9"/>
  <sheetViews>
    <sheetView topLeftCell="A6" zoomScaleNormal="100" workbookViewId="0">
      <selection activeCell="H9" sqref="H9"/>
    </sheetView>
  </sheetViews>
  <sheetFormatPr defaultRowHeight="15.75" x14ac:dyDescent="0.25"/>
  <cols>
    <col min="1" max="1" width="4.85546875" style="6" customWidth="1"/>
    <col min="2" max="2" width="23.5703125" style="6" customWidth="1"/>
    <col min="3" max="4" width="9.140625" style="6"/>
    <col min="5" max="5" width="12.85546875" style="6" customWidth="1"/>
    <col min="6" max="6" width="14.42578125" style="6" bestFit="1" customWidth="1"/>
    <col min="7" max="7" width="13.140625" style="6" bestFit="1" customWidth="1"/>
    <col min="8" max="9" width="10.7109375" style="6" bestFit="1" customWidth="1"/>
    <col min="10" max="10" width="9.5703125" style="6" bestFit="1" customWidth="1"/>
    <col min="11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64</v>
      </c>
      <c r="I2" s="2" t="s">
        <v>69</v>
      </c>
      <c r="J2" s="2" t="s">
        <v>8</v>
      </c>
      <c r="K2" s="2" t="s">
        <v>9</v>
      </c>
      <c r="L2" s="2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110.25" x14ac:dyDescent="0.25">
      <c r="A3" s="1">
        <v>1</v>
      </c>
      <c r="B3" s="27" t="s">
        <v>40</v>
      </c>
      <c r="C3" s="1" t="s">
        <v>26</v>
      </c>
      <c r="D3" s="1">
        <v>43.8</v>
      </c>
      <c r="E3" s="1">
        <v>43.8</v>
      </c>
      <c r="F3" s="4">
        <f>E3/D3</f>
        <v>1</v>
      </c>
      <c r="G3" s="8">
        <f>F3/6</f>
        <v>0.16666666666666666</v>
      </c>
      <c r="H3" s="1" t="s">
        <v>11</v>
      </c>
      <c r="I3" s="1" t="s">
        <v>11</v>
      </c>
      <c r="J3" s="1" t="s">
        <v>11</v>
      </c>
      <c r="K3" s="1" t="s">
        <v>11</v>
      </c>
      <c r="L3" s="1"/>
      <c r="N3" s="26">
        <f>K9</f>
        <v>0.8003589053387169</v>
      </c>
      <c r="O3" s="1" t="str">
        <f>L9</f>
        <v>средняя эффективная</v>
      </c>
      <c r="P3" s="8">
        <v>1.1200000000000001</v>
      </c>
      <c r="Q3" s="1" t="s">
        <v>111</v>
      </c>
      <c r="R3" s="1" t="s">
        <v>23</v>
      </c>
    </row>
    <row r="4" spans="1:18" x14ac:dyDescent="0.25">
      <c r="A4" s="1">
        <v>2</v>
      </c>
      <c r="B4" s="27" t="s">
        <v>35</v>
      </c>
      <c r="C4" s="1" t="s">
        <v>36</v>
      </c>
      <c r="D4" s="4">
        <v>550</v>
      </c>
      <c r="E4" s="1">
        <v>0</v>
      </c>
      <c r="F4" s="4">
        <f t="shared" ref="F4:F8" si="0">E4/D4</f>
        <v>0</v>
      </c>
      <c r="G4" s="8">
        <f t="shared" ref="G4:G8" si="1">F4/6</f>
        <v>0</v>
      </c>
      <c r="H4" s="1" t="s">
        <v>11</v>
      </c>
      <c r="I4" s="1" t="s">
        <v>11</v>
      </c>
      <c r="J4" s="1" t="s">
        <v>11</v>
      </c>
      <c r="K4" s="1" t="s">
        <v>11</v>
      </c>
      <c r="L4" s="1"/>
      <c r="N4" s="13"/>
      <c r="O4" s="14"/>
      <c r="P4" s="13"/>
      <c r="Q4" s="14"/>
      <c r="R4" s="14"/>
    </row>
    <row r="5" spans="1:18" ht="63" x14ac:dyDescent="0.25">
      <c r="A5" s="1">
        <v>3</v>
      </c>
      <c r="B5" s="27" t="s">
        <v>41</v>
      </c>
      <c r="C5" s="1" t="s">
        <v>26</v>
      </c>
      <c r="D5" s="1">
        <v>10</v>
      </c>
      <c r="E5" s="1">
        <v>10</v>
      </c>
      <c r="F5" s="4">
        <f t="shared" si="0"/>
        <v>1</v>
      </c>
      <c r="G5" s="8">
        <f t="shared" si="1"/>
        <v>0.16666666666666666</v>
      </c>
      <c r="H5" s="1" t="s">
        <v>11</v>
      </c>
      <c r="I5" s="1" t="s">
        <v>11</v>
      </c>
      <c r="J5" s="1" t="s">
        <v>11</v>
      </c>
      <c r="K5" s="1" t="s">
        <v>11</v>
      </c>
      <c r="L5" s="1"/>
      <c r="N5" s="13"/>
      <c r="O5" s="14"/>
      <c r="P5" s="13"/>
      <c r="Q5" s="14"/>
      <c r="R5" s="14"/>
    </row>
    <row r="6" spans="1:18" s="81" customFormat="1" ht="157.5" x14ac:dyDescent="0.25">
      <c r="A6" s="27">
        <v>4</v>
      </c>
      <c r="B6" s="27" t="s">
        <v>110</v>
      </c>
      <c r="C6" s="27" t="s">
        <v>26</v>
      </c>
      <c r="D6" s="27">
        <v>15</v>
      </c>
      <c r="E6" s="27">
        <v>15</v>
      </c>
      <c r="F6" s="80">
        <f t="shared" si="0"/>
        <v>1</v>
      </c>
      <c r="G6" s="8">
        <f t="shared" si="1"/>
        <v>0.16666666666666666</v>
      </c>
      <c r="H6" s="27"/>
      <c r="I6" s="27"/>
      <c r="J6" s="27"/>
      <c r="K6" s="27"/>
      <c r="L6" s="27"/>
      <c r="N6" s="82"/>
      <c r="O6" s="83"/>
      <c r="P6" s="82"/>
      <c r="Q6" s="83"/>
      <c r="R6" s="83"/>
    </row>
    <row r="7" spans="1:18" ht="47.25" x14ac:dyDescent="0.25">
      <c r="A7" s="62">
        <v>5</v>
      </c>
      <c r="B7" s="27" t="s">
        <v>113</v>
      </c>
      <c r="C7" s="62" t="s">
        <v>20</v>
      </c>
      <c r="D7" s="62">
        <v>1</v>
      </c>
      <c r="E7" s="62">
        <v>1</v>
      </c>
      <c r="F7" s="4">
        <f t="shared" si="0"/>
        <v>1</v>
      </c>
      <c r="G7" s="8">
        <f t="shared" si="1"/>
        <v>0.16666666666666666</v>
      </c>
      <c r="H7" s="62"/>
      <c r="I7" s="62"/>
      <c r="J7" s="62"/>
      <c r="K7" s="62"/>
      <c r="L7" s="62"/>
    </row>
    <row r="8" spans="1:18" ht="63" x14ac:dyDescent="0.25">
      <c r="A8" s="62">
        <v>6</v>
      </c>
      <c r="B8" s="27" t="s">
        <v>114</v>
      </c>
      <c r="C8" s="62" t="s">
        <v>21</v>
      </c>
      <c r="D8" s="62">
        <v>1486</v>
      </c>
      <c r="E8" s="62">
        <v>1192</v>
      </c>
      <c r="F8" s="4">
        <f t="shared" si="0"/>
        <v>0.80215343203230149</v>
      </c>
      <c r="G8" s="8">
        <f t="shared" si="1"/>
        <v>0.13369223867205024</v>
      </c>
      <c r="H8" s="62"/>
      <c r="I8" s="62"/>
      <c r="J8" s="62"/>
      <c r="K8" s="62"/>
      <c r="L8" s="62"/>
    </row>
    <row r="9" spans="1:18" s="7" customFormat="1" ht="47.25" x14ac:dyDescent="0.25">
      <c r="A9" s="5"/>
      <c r="B9" s="5" t="s">
        <v>12</v>
      </c>
      <c r="C9" s="5"/>
      <c r="D9" s="5"/>
      <c r="E9" s="5"/>
      <c r="F9" s="5"/>
      <c r="G9" s="9">
        <f>SUM(G3:G8)</f>
        <v>0.8003589053387169</v>
      </c>
      <c r="H9" s="34">
        <v>17772.46631</v>
      </c>
      <c r="I9" s="34">
        <v>17772.46631</v>
      </c>
      <c r="J9" s="25">
        <f>H9/I9</f>
        <v>1</v>
      </c>
      <c r="K9" s="23">
        <f>G9/J9</f>
        <v>0.8003589053387169</v>
      </c>
      <c r="L9" s="5" t="s">
        <v>170</v>
      </c>
    </row>
  </sheetData>
  <mergeCells count="2">
    <mergeCell ref="A1:L1"/>
    <mergeCell ref="N1:R1"/>
  </mergeCells>
  <pageMargins left="0.7" right="0.7" top="0.75" bottom="0.75" header="0.3" footer="0.3"/>
  <pageSetup paperSize="9" fitToWidth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1"/>
  <sheetViews>
    <sheetView topLeftCell="A7" workbookViewId="0">
      <selection activeCell="G10" sqref="G10"/>
    </sheetView>
  </sheetViews>
  <sheetFormatPr defaultRowHeight="15.75" x14ac:dyDescent="0.25"/>
  <cols>
    <col min="1" max="1" width="4.85546875" style="6" customWidth="1"/>
    <col min="2" max="2" width="27.28515625" style="6" customWidth="1"/>
    <col min="3" max="6" width="9.140625" style="6"/>
    <col min="7" max="7" width="13.140625" style="6" bestFit="1" customWidth="1"/>
    <col min="8" max="8" width="10.5703125" style="6" customWidth="1"/>
    <col min="9" max="9" width="11.85546875" style="6" bestFit="1" customWidth="1"/>
    <col min="10" max="11" width="9.140625" style="6"/>
    <col min="12" max="12" width="9.425781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47.25" x14ac:dyDescent="0.25">
      <c r="A3" s="1"/>
      <c r="B3" s="5" t="s">
        <v>42</v>
      </c>
      <c r="C3" s="1"/>
      <c r="D3" s="1"/>
      <c r="E3" s="1"/>
      <c r="F3" s="1"/>
      <c r="G3" s="12"/>
      <c r="H3" s="1"/>
      <c r="I3" s="1"/>
      <c r="J3" s="1"/>
      <c r="K3" s="1"/>
      <c r="L3" s="1"/>
      <c r="N3" s="8">
        <f>K11</f>
        <v>0.85185185185185186</v>
      </c>
      <c r="O3" s="1" t="str">
        <f>L11</f>
        <v>эффективная</v>
      </c>
      <c r="P3" s="18">
        <v>1</v>
      </c>
      <c r="Q3" s="1" t="s">
        <v>22</v>
      </c>
      <c r="R3" s="1" t="s">
        <v>73</v>
      </c>
    </row>
    <row r="4" spans="1:18" ht="115.5" customHeight="1" x14ac:dyDescent="0.25">
      <c r="A4" s="1">
        <v>1</v>
      </c>
      <c r="B4" s="1" t="s">
        <v>43</v>
      </c>
      <c r="C4" s="1" t="s">
        <v>20</v>
      </c>
      <c r="D4" s="1">
        <v>2</v>
      </c>
      <c r="E4" s="1">
        <v>2</v>
      </c>
      <c r="F4" s="4">
        <f>E4/D4</f>
        <v>1</v>
      </c>
      <c r="G4" s="19">
        <v>1</v>
      </c>
      <c r="H4" s="1" t="s">
        <v>11</v>
      </c>
      <c r="I4" s="1" t="s">
        <v>11</v>
      </c>
      <c r="J4" s="1" t="s">
        <v>11</v>
      </c>
      <c r="K4" s="1" t="s">
        <v>11</v>
      </c>
      <c r="L4" s="1"/>
      <c r="N4" s="13"/>
      <c r="O4" s="14"/>
      <c r="P4" s="13"/>
      <c r="Q4" s="14"/>
      <c r="R4" s="14"/>
    </row>
    <row r="5" spans="1:18" ht="37.5" customHeight="1" x14ac:dyDescent="0.25">
      <c r="A5" s="1"/>
      <c r="B5" s="5" t="s">
        <v>51</v>
      </c>
      <c r="C5" s="5"/>
      <c r="D5" s="5"/>
      <c r="E5" s="5"/>
      <c r="F5" s="5"/>
      <c r="G5" s="9">
        <v>1</v>
      </c>
      <c r="H5" s="5">
        <v>3170.1147700000001</v>
      </c>
      <c r="I5" s="5">
        <v>3170.1147700000001</v>
      </c>
      <c r="J5" s="22">
        <f>I5/H5</f>
        <v>1</v>
      </c>
      <c r="K5" s="22">
        <f>G5/J5</f>
        <v>1</v>
      </c>
      <c r="L5" s="5" t="s">
        <v>22</v>
      </c>
      <c r="N5" s="13"/>
      <c r="O5" s="14"/>
      <c r="P5" s="13"/>
      <c r="Q5" s="14"/>
      <c r="R5" s="14"/>
    </row>
    <row r="6" spans="1:18" x14ac:dyDescent="0.25">
      <c r="A6" s="1"/>
      <c r="B6" s="20" t="s">
        <v>44</v>
      </c>
      <c r="C6" s="1"/>
      <c r="D6" s="1"/>
      <c r="E6" s="1"/>
      <c r="F6" s="1"/>
      <c r="G6" s="9"/>
      <c r="H6" s="5"/>
      <c r="I6" s="5"/>
      <c r="J6" s="9"/>
      <c r="K6" s="9"/>
      <c r="L6" s="5"/>
      <c r="N6" s="13"/>
      <c r="O6" s="14"/>
      <c r="P6" s="13"/>
      <c r="Q6" s="14"/>
      <c r="R6" s="14"/>
    </row>
    <row r="7" spans="1:18" ht="117" customHeight="1" x14ac:dyDescent="0.25">
      <c r="A7" s="15">
        <v>1</v>
      </c>
      <c r="B7" s="1" t="s">
        <v>90</v>
      </c>
      <c r="C7" s="16" t="s">
        <v>26</v>
      </c>
      <c r="D7" s="1">
        <v>36</v>
      </c>
      <c r="E7" s="1">
        <v>25</v>
      </c>
      <c r="F7" s="4">
        <f t="shared" ref="F7:F9" si="0">E7/D7</f>
        <v>0.69444444444444442</v>
      </c>
      <c r="G7" s="8">
        <f>F7/3</f>
        <v>0.23148148148148148</v>
      </c>
      <c r="H7" s="1" t="s">
        <v>11</v>
      </c>
      <c r="I7" s="1" t="s">
        <v>11</v>
      </c>
      <c r="J7" s="1" t="s">
        <v>11</v>
      </c>
      <c r="K7" s="1" t="s">
        <v>11</v>
      </c>
      <c r="L7" s="1"/>
    </row>
    <row r="8" spans="1:18" ht="78.75" customHeight="1" x14ac:dyDescent="0.25">
      <c r="A8" s="15">
        <v>2</v>
      </c>
      <c r="B8" s="1" t="s">
        <v>45</v>
      </c>
      <c r="C8" s="16" t="s">
        <v>26</v>
      </c>
      <c r="D8" s="1">
        <v>17</v>
      </c>
      <c r="E8" s="1">
        <v>17</v>
      </c>
      <c r="F8" s="4">
        <f t="shared" si="0"/>
        <v>1</v>
      </c>
      <c r="G8" s="8">
        <f>F8/3</f>
        <v>0.33333333333333331</v>
      </c>
      <c r="H8" s="1"/>
      <c r="I8" s="1" t="s">
        <v>11</v>
      </c>
      <c r="J8" s="1" t="s">
        <v>11</v>
      </c>
      <c r="K8" s="1" t="s">
        <v>11</v>
      </c>
      <c r="L8" s="1"/>
    </row>
    <row r="9" spans="1:18" ht="163.5" customHeight="1" x14ac:dyDescent="0.25">
      <c r="A9" s="15">
        <v>3</v>
      </c>
      <c r="B9" s="1" t="s">
        <v>91</v>
      </c>
      <c r="C9" s="16" t="s">
        <v>26</v>
      </c>
      <c r="D9" s="1">
        <v>36</v>
      </c>
      <c r="E9" s="1">
        <v>15</v>
      </c>
      <c r="F9" s="4">
        <f t="shared" si="0"/>
        <v>0.41666666666666669</v>
      </c>
      <c r="G9" s="8">
        <f>F9/3</f>
        <v>0.1388888888888889</v>
      </c>
      <c r="H9" s="1" t="s">
        <v>11</v>
      </c>
      <c r="I9" s="1" t="s">
        <v>11</v>
      </c>
      <c r="J9" s="1" t="s">
        <v>11</v>
      </c>
      <c r="K9" s="1" t="s">
        <v>11</v>
      </c>
      <c r="L9" s="1"/>
    </row>
    <row r="10" spans="1:18" ht="28.5" customHeight="1" x14ac:dyDescent="0.25">
      <c r="A10" s="15"/>
      <c r="B10" s="5" t="s">
        <v>52</v>
      </c>
      <c r="C10" s="5"/>
      <c r="D10" s="5"/>
      <c r="E10" s="5"/>
      <c r="F10" s="5"/>
      <c r="G10" s="9">
        <f>SUM(G7:G9)</f>
        <v>0.70370370370370372</v>
      </c>
      <c r="H10" s="5">
        <v>0</v>
      </c>
      <c r="I10" s="5">
        <v>0</v>
      </c>
      <c r="J10" s="22">
        <v>0</v>
      </c>
      <c r="K10" s="9" t="e">
        <f>G10/J10</f>
        <v>#DIV/0!</v>
      </c>
      <c r="L10" s="5" t="s">
        <v>22</v>
      </c>
    </row>
    <row r="11" spans="1:18" s="7" customFormat="1" ht="47.25" x14ac:dyDescent="0.25">
      <c r="A11" s="5"/>
      <c r="B11" s="17" t="s">
        <v>12</v>
      </c>
      <c r="C11" s="5"/>
      <c r="D11" s="5"/>
      <c r="E11" s="5"/>
      <c r="F11" s="5"/>
      <c r="G11" s="9">
        <f>(G10+G5)/2</f>
        <v>0.85185185185185186</v>
      </c>
      <c r="H11" s="5">
        <v>3170.1147700000001</v>
      </c>
      <c r="I11" s="5">
        <v>3170.1147700000001</v>
      </c>
      <c r="J11" s="22">
        <f>I11/H11</f>
        <v>1</v>
      </c>
      <c r="K11" s="9">
        <f>G11/J11</f>
        <v>0.85185185185185186</v>
      </c>
      <c r="L11" s="5" t="s">
        <v>22</v>
      </c>
    </row>
  </sheetData>
  <mergeCells count="2">
    <mergeCell ref="A1:L1"/>
    <mergeCell ref="N1:R1"/>
  </mergeCells>
  <pageMargins left="0.70866141732283461" right="0.70866141732283461" top="0.74803149606299213" bottom="0.74803149606299213" header="0.31496062992125984" footer="0.31496062992125984"/>
  <pageSetup paperSize="9" fitToWidth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28"/>
  <sheetViews>
    <sheetView topLeftCell="A25" workbookViewId="0">
      <selection activeCell="B25" sqref="B25"/>
    </sheetView>
  </sheetViews>
  <sheetFormatPr defaultRowHeight="15.75" x14ac:dyDescent="0.25"/>
  <cols>
    <col min="1" max="1" width="4.85546875" style="6" customWidth="1"/>
    <col min="2" max="2" width="36.85546875" style="6" customWidth="1"/>
    <col min="3" max="6" width="9.140625" style="6"/>
    <col min="7" max="7" width="13.140625" style="6" bestFit="1" customWidth="1"/>
    <col min="8" max="8" width="13.42578125" style="6" customWidth="1"/>
    <col min="9" max="9" width="12.140625" style="6" customWidth="1"/>
    <col min="10" max="11" width="9.140625" style="6"/>
    <col min="12" max="12" width="15.140625" style="6" customWidth="1"/>
    <col min="13" max="13" width="9.140625" style="6"/>
    <col min="14" max="18" width="21.7109375" style="6" customWidth="1"/>
    <col min="19" max="16384" width="9.140625" style="6"/>
  </cols>
  <sheetData>
    <row r="1" spans="1:18" x14ac:dyDescent="0.2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19</v>
      </c>
      <c r="O1" s="88"/>
      <c r="P1" s="88"/>
      <c r="Q1" s="88"/>
      <c r="R1" s="88"/>
    </row>
    <row r="2" spans="1:18" ht="196.5" x14ac:dyDescent="0.25">
      <c r="A2" s="1" t="s">
        <v>0</v>
      </c>
      <c r="B2" s="3" t="s">
        <v>13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N2" s="1" t="s">
        <v>14</v>
      </c>
      <c r="O2" s="1" t="s">
        <v>15</v>
      </c>
      <c r="P2" s="1" t="s">
        <v>24</v>
      </c>
      <c r="Q2" s="1" t="s">
        <v>16</v>
      </c>
      <c r="R2" s="1" t="s">
        <v>17</v>
      </c>
    </row>
    <row r="3" spans="1:18" ht="78.75" x14ac:dyDescent="0.25">
      <c r="A3" s="1"/>
      <c r="B3" s="5" t="s">
        <v>42</v>
      </c>
      <c r="C3" s="1"/>
      <c r="D3" s="1"/>
      <c r="E3" s="1"/>
      <c r="F3" s="1"/>
      <c r="G3" s="12"/>
      <c r="H3" s="1"/>
      <c r="I3" s="1"/>
      <c r="J3" s="1"/>
      <c r="K3" s="1"/>
      <c r="L3" s="1"/>
      <c r="N3" s="26">
        <f>K27</f>
        <v>0.96741807258322376</v>
      </c>
      <c r="O3" s="1" t="str">
        <f>L27</f>
        <v>эффективная</v>
      </c>
      <c r="P3" s="18">
        <v>1.28</v>
      </c>
      <c r="Q3" s="1" t="s">
        <v>148</v>
      </c>
      <c r="R3" s="1" t="s">
        <v>149</v>
      </c>
    </row>
    <row r="4" spans="1:18" ht="94.5" x14ac:dyDescent="0.25">
      <c r="A4" s="71">
        <v>1</v>
      </c>
      <c r="B4" s="71" t="s">
        <v>46</v>
      </c>
      <c r="C4" s="71" t="s">
        <v>20</v>
      </c>
      <c r="D4" s="71">
        <v>100</v>
      </c>
      <c r="E4" s="71">
        <v>145</v>
      </c>
      <c r="F4" s="4">
        <f t="shared" ref="F4:F5" si="0">E4/D4</f>
        <v>1.45</v>
      </c>
      <c r="G4" s="8">
        <f>F4/2</f>
        <v>0.72499999999999998</v>
      </c>
      <c r="H4" s="71"/>
      <c r="I4" s="71"/>
      <c r="J4" s="71"/>
      <c r="K4" s="71"/>
      <c r="L4" s="71" t="s">
        <v>137</v>
      </c>
      <c r="N4" s="74"/>
      <c r="O4" s="14"/>
      <c r="P4" s="35"/>
      <c r="Q4" s="14"/>
      <c r="R4" s="14"/>
    </row>
    <row r="5" spans="1:18" ht="60.75" customHeight="1" x14ac:dyDescent="0.25">
      <c r="A5" s="1">
        <v>2</v>
      </c>
      <c r="B5" s="75" t="s">
        <v>136</v>
      </c>
      <c r="C5" s="1" t="s">
        <v>26</v>
      </c>
      <c r="D5" s="1">
        <v>17</v>
      </c>
      <c r="E5" s="27">
        <v>17</v>
      </c>
      <c r="F5" s="4">
        <f t="shared" si="0"/>
        <v>1</v>
      </c>
      <c r="G5" s="8">
        <f>F5/2</f>
        <v>0.5</v>
      </c>
      <c r="H5" s="1" t="s">
        <v>11</v>
      </c>
      <c r="I5" s="1" t="s">
        <v>11</v>
      </c>
      <c r="J5" s="1" t="s">
        <v>11</v>
      </c>
      <c r="K5" s="1" t="s">
        <v>11</v>
      </c>
      <c r="L5" s="1" t="s">
        <v>138</v>
      </c>
      <c r="N5" s="13"/>
      <c r="O5" s="14"/>
      <c r="P5" s="13"/>
      <c r="Q5" s="14"/>
      <c r="R5" s="14"/>
    </row>
    <row r="6" spans="1:18" ht="38.25" customHeight="1" x14ac:dyDescent="0.25">
      <c r="A6" s="1"/>
      <c r="B6" s="5" t="s">
        <v>51</v>
      </c>
      <c r="C6" s="5"/>
      <c r="D6" s="5"/>
      <c r="E6" s="5"/>
      <c r="F6" s="5"/>
      <c r="G6" s="9">
        <f>G4+G5</f>
        <v>1.2250000000000001</v>
      </c>
      <c r="H6" s="5">
        <v>494.8938</v>
      </c>
      <c r="I6" s="5">
        <v>459.19380000000001</v>
      </c>
      <c r="J6" s="22">
        <f>I6/H6</f>
        <v>0.92786331128011712</v>
      </c>
      <c r="K6" s="22">
        <f>G6/J6</f>
        <v>1.3202375663608699</v>
      </c>
      <c r="L6" s="5" t="s">
        <v>22</v>
      </c>
      <c r="N6" s="13"/>
      <c r="O6" s="14"/>
      <c r="P6" s="13"/>
      <c r="Q6" s="14"/>
      <c r="R6" s="14"/>
    </row>
    <row r="7" spans="1:18" x14ac:dyDescent="0.25">
      <c r="A7" s="1"/>
      <c r="B7" s="20" t="s">
        <v>44</v>
      </c>
      <c r="C7" s="1"/>
      <c r="D7" s="1"/>
      <c r="E7" s="1"/>
      <c r="F7" s="1"/>
      <c r="G7" s="12"/>
      <c r="H7" s="1"/>
      <c r="I7" s="1"/>
      <c r="J7" s="1"/>
      <c r="K7" s="1"/>
      <c r="L7" s="1"/>
      <c r="N7" s="13"/>
      <c r="O7" s="14"/>
      <c r="P7" s="13"/>
      <c r="Q7" s="14"/>
      <c r="R7" s="14"/>
    </row>
    <row r="8" spans="1:18" ht="21.75" customHeight="1" x14ac:dyDescent="0.25">
      <c r="A8" s="15">
        <v>1</v>
      </c>
      <c r="B8" s="1" t="s">
        <v>47</v>
      </c>
      <c r="C8" s="16" t="s">
        <v>20</v>
      </c>
      <c r="D8" s="1">
        <v>95</v>
      </c>
      <c r="E8" s="1">
        <v>108</v>
      </c>
      <c r="F8" s="4">
        <f>E8/D8</f>
        <v>1.1368421052631579</v>
      </c>
      <c r="G8" s="8">
        <f>F8/3</f>
        <v>0.37894736842105264</v>
      </c>
      <c r="H8" s="1" t="s">
        <v>11</v>
      </c>
      <c r="I8" s="1" t="s">
        <v>11</v>
      </c>
      <c r="J8" s="1" t="s">
        <v>11</v>
      </c>
      <c r="K8" s="1" t="s">
        <v>11</v>
      </c>
      <c r="L8" s="1"/>
    </row>
    <row r="9" spans="1:18" ht="65.25" customHeight="1" x14ac:dyDescent="0.25">
      <c r="A9" s="15">
        <v>2</v>
      </c>
      <c r="B9" s="1" t="s">
        <v>48</v>
      </c>
      <c r="C9" s="16" t="s">
        <v>26</v>
      </c>
      <c r="D9" s="1">
        <v>35</v>
      </c>
      <c r="E9" s="1">
        <v>35</v>
      </c>
      <c r="F9" s="4">
        <f t="shared" ref="F9:F10" si="1">E9/D9</f>
        <v>1</v>
      </c>
      <c r="G9" s="8">
        <f t="shared" ref="G9:G10" si="2">F9/3</f>
        <v>0.33333333333333331</v>
      </c>
      <c r="H9" s="1" t="s">
        <v>11</v>
      </c>
      <c r="I9" s="1" t="s">
        <v>11</v>
      </c>
      <c r="J9" s="1" t="s">
        <v>11</v>
      </c>
      <c r="K9" s="1" t="s">
        <v>11</v>
      </c>
      <c r="L9" s="1"/>
    </row>
    <row r="10" spans="1:18" ht="78.75" customHeight="1" x14ac:dyDescent="0.25">
      <c r="A10" s="15">
        <v>3</v>
      </c>
      <c r="B10" s="1" t="s">
        <v>49</v>
      </c>
      <c r="C10" s="16" t="s">
        <v>20</v>
      </c>
      <c r="D10" s="1">
        <v>10</v>
      </c>
      <c r="E10" s="1">
        <v>11</v>
      </c>
      <c r="F10" s="4">
        <f t="shared" si="1"/>
        <v>1.1000000000000001</v>
      </c>
      <c r="G10" s="8">
        <f t="shared" si="2"/>
        <v>0.3666666666666667</v>
      </c>
      <c r="H10" s="1" t="s">
        <v>11</v>
      </c>
      <c r="I10" s="1" t="s">
        <v>11</v>
      </c>
      <c r="J10" s="1" t="s">
        <v>11</v>
      </c>
      <c r="K10" s="1" t="s">
        <v>11</v>
      </c>
      <c r="L10" s="1"/>
    </row>
    <row r="11" spans="1:18" ht="33" customHeight="1" x14ac:dyDescent="0.25">
      <c r="A11" s="15"/>
      <c r="B11" s="5" t="s">
        <v>52</v>
      </c>
      <c r="C11" s="5"/>
      <c r="D11" s="5"/>
      <c r="E11" s="5"/>
      <c r="F11" s="5"/>
      <c r="G11" s="9">
        <f>SUM(G8:G10)</f>
        <v>1.0789473684210527</v>
      </c>
      <c r="H11" s="5">
        <v>3520</v>
      </c>
      <c r="I11" s="5">
        <v>3520</v>
      </c>
      <c r="J11" s="9">
        <f>I11/H11</f>
        <v>1</v>
      </c>
      <c r="K11" s="22">
        <f>G11/J11</f>
        <v>1.0789473684210527</v>
      </c>
      <c r="L11" s="5" t="s">
        <v>22</v>
      </c>
    </row>
    <row r="12" spans="1:18" ht="21.75" customHeight="1" x14ac:dyDescent="0.25">
      <c r="A12" s="15"/>
      <c r="B12" s="20" t="s">
        <v>50</v>
      </c>
      <c r="C12" s="16"/>
      <c r="D12" s="1"/>
      <c r="E12" s="1"/>
      <c r="F12" s="4"/>
      <c r="G12" s="8"/>
      <c r="H12" s="1"/>
      <c r="I12" s="1"/>
      <c r="J12" s="1"/>
      <c r="K12" s="1"/>
      <c r="L12" s="1"/>
    </row>
    <row r="13" spans="1:18" ht="64.5" customHeight="1" x14ac:dyDescent="0.25">
      <c r="A13" s="15">
        <v>1</v>
      </c>
      <c r="B13" s="27" t="s">
        <v>53</v>
      </c>
      <c r="C13" s="32" t="s">
        <v>20</v>
      </c>
      <c r="D13" s="27">
        <v>1</v>
      </c>
      <c r="E13" s="27">
        <v>1</v>
      </c>
      <c r="F13" s="4">
        <f t="shared" ref="F13:F14" si="3">E13/D13</f>
        <v>1</v>
      </c>
      <c r="G13" s="8">
        <f>F13/4</f>
        <v>0.25</v>
      </c>
      <c r="H13" s="1" t="s">
        <v>11</v>
      </c>
      <c r="I13" s="1" t="s">
        <v>11</v>
      </c>
      <c r="J13" s="1" t="s">
        <v>11</v>
      </c>
      <c r="K13" s="1" t="s">
        <v>11</v>
      </c>
      <c r="L13" s="1"/>
    </row>
    <row r="14" spans="1:18" ht="63.75" customHeight="1" x14ac:dyDescent="0.25">
      <c r="A14" s="15">
        <v>2</v>
      </c>
      <c r="B14" s="27" t="s">
        <v>56</v>
      </c>
      <c r="C14" s="32" t="s">
        <v>20</v>
      </c>
      <c r="D14" s="27">
        <v>400</v>
      </c>
      <c r="E14" s="27">
        <v>400</v>
      </c>
      <c r="F14" s="4">
        <f t="shared" si="3"/>
        <v>1</v>
      </c>
      <c r="G14" s="8">
        <f t="shared" ref="G14:G16" si="4">F14/4</f>
        <v>0.25</v>
      </c>
      <c r="H14" s="1" t="s">
        <v>11</v>
      </c>
      <c r="I14" s="1" t="s">
        <v>11</v>
      </c>
      <c r="J14" s="1" t="s">
        <v>11</v>
      </c>
      <c r="K14" s="1" t="s">
        <v>11</v>
      </c>
      <c r="L14" s="1"/>
    </row>
    <row r="15" spans="1:18" ht="63.75" customHeight="1" x14ac:dyDescent="0.25">
      <c r="A15" s="15">
        <v>3</v>
      </c>
      <c r="B15" s="27" t="s">
        <v>57</v>
      </c>
      <c r="C15" s="32" t="s">
        <v>58</v>
      </c>
      <c r="D15" s="27">
        <v>870</v>
      </c>
      <c r="E15" s="27">
        <v>870</v>
      </c>
      <c r="F15" s="4">
        <f>E15/D15</f>
        <v>1</v>
      </c>
      <c r="G15" s="8">
        <f>F15/4</f>
        <v>0.25</v>
      </c>
      <c r="H15" s="58"/>
      <c r="I15" s="58"/>
      <c r="J15" s="58"/>
      <c r="K15" s="58"/>
      <c r="L15" s="58"/>
    </row>
    <row r="16" spans="1:18" ht="63.75" customHeight="1" x14ac:dyDescent="0.25">
      <c r="A16" s="15">
        <v>4</v>
      </c>
      <c r="B16" s="27" t="s">
        <v>104</v>
      </c>
      <c r="C16" s="32" t="s">
        <v>58</v>
      </c>
      <c r="D16" s="27">
        <v>5</v>
      </c>
      <c r="E16" s="27">
        <v>5</v>
      </c>
      <c r="F16" s="4">
        <f t="shared" ref="F16" si="5">E16/D16</f>
        <v>1</v>
      </c>
      <c r="G16" s="8">
        <f t="shared" si="4"/>
        <v>0.25</v>
      </c>
      <c r="H16" s="1" t="s">
        <v>11</v>
      </c>
      <c r="I16" s="1" t="s">
        <v>11</v>
      </c>
      <c r="J16" s="1" t="s">
        <v>11</v>
      </c>
      <c r="K16" s="1" t="s">
        <v>11</v>
      </c>
      <c r="L16" s="1"/>
    </row>
    <row r="17" spans="1:12" ht="42.75" customHeight="1" x14ac:dyDescent="0.25">
      <c r="A17" s="15"/>
      <c r="B17" s="5" t="s">
        <v>54</v>
      </c>
      <c r="C17" s="5"/>
      <c r="D17" s="5"/>
      <c r="E17" s="5"/>
      <c r="F17" s="5"/>
      <c r="G17" s="9">
        <f>SUM(G13:G16)</f>
        <v>1</v>
      </c>
      <c r="H17" s="5">
        <v>60</v>
      </c>
      <c r="I17" s="5">
        <v>60</v>
      </c>
      <c r="J17" s="22">
        <f>I17/H17</f>
        <v>1</v>
      </c>
      <c r="K17" s="9">
        <f>G17/J17</f>
        <v>1</v>
      </c>
      <c r="L17" s="5" t="s">
        <v>22</v>
      </c>
    </row>
    <row r="18" spans="1:12" ht="46.5" customHeight="1" x14ac:dyDescent="0.25">
      <c r="A18" s="15">
        <v>1</v>
      </c>
      <c r="B18" s="50" t="s">
        <v>75</v>
      </c>
      <c r="C18" s="47" t="s">
        <v>20</v>
      </c>
      <c r="D18" s="47">
        <v>164</v>
      </c>
      <c r="E18" s="47">
        <v>164</v>
      </c>
      <c r="F18" s="4">
        <f t="shared" ref="F18:F25" si="6">E18/D18</f>
        <v>1</v>
      </c>
      <c r="G18" s="8">
        <f>F18/8</f>
        <v>0.125</v>
      </c>
      <c r="H18" s="47"/>
      <c r="I18" s="47"/>
      <c r="J18" s="18"/>
      <c r="K18" s="8"/>
      <c r="L18" s="47"/>
    </row>
    <row r="19" spans="1:12" ht="108.75" customHeight="1" x14ac:dyDescent="0.25">
      <c r="A19" s="15">
        <v>2</v>
      </c>
      <c r="B19" s="50" t="s">
        <v>76</v>
      </c>
      <c r="C19" s="47" t="s">
        <v>20</v>
      </c>
      <c r="D19" s="47">
        <v>6</v>
      </c>
      <c r="E19" s="47">
        <v>0</v>
      </c>
      <c r="F19" s="4">
        <f t="shared" si="6"/>
        <v>0</v>
      </c>
      <c r="G19" s="8">
        <f t="shared" ref="G19:G25" si="7">F19/8</f>
        <v>0</v>
      </c>
      <c r="H19" s="47"/>
      <c r="I19" s="47"/>
      <c r="J19" s="18"/>
      <c r="K19" s="8"/>
      <c r="L19" s="47"/>
    </row>
    <row r="20" spans="1:12" ht="93" customHeight="1" x14ac:dyDescent="0.25">
      <c r="A20" s="15">
        <v>3</v>
      </c>
      <c r="B20" s="50" t="s">
        <v>139</v>
      </c>
      <c r="C20" s="47" t="s">
        <v>26</v>
      </c>
      <c r="D20" s="47">
        <v>100</v>
      </c>
      <c r="E20" s="47">
        <v>0</v>
      </c>
      <c r="F20" s="4">
        <f t="shared" si="6"/>
        <v>0</v>
      </c>
      <c r="G20" s="8">
        <f t="shared" si="7"/>
        <v>0</v>
      </c>
      <c r="H20" s="47"/>
      <c r="I20" s="47"/>
      <c r="J20" s="18"/>
      <c r="K20" s="8"/>
      <c r="L20" s="47"/>
    </row>
    <row r="21" spans="1:12" ht="75" customHeight="1" x14ac:dyDescent="0.25">
      <c r="A21" s="15">
        <v>4</v>
      </c>
      <c r="B21" s="50" t="s">
        <v>77</v>
      </c>
      <c r="C21" s="47" t="s">
        <v>20</v>
      </c>
      <c r="D21" s="47">
        <v>24</v>
      </c>
      <c r="E21" s="47">
        <v>4</v>
      </c>
      <c r="F21" s="4">
        <f t="shared" si="6"/>
        <v>0.16666666666666666</v>
      </c>
      <c r="G21" s="8">
        <f t="shared" si="7"/>
        <v>2.0833333333333332E-2</v>
      </c>
      <c r="H21" s="47"/>
      <c r="I21" s="47"/>
      <c r="J21" s="18"/>
      <c r="K21" s="8"/>
      <c r="L21" s="47"/>
    </row>
    <row r="22" spans="1:12" ht="46.5" customHeight="1" x14ac:dyDescent="0.25">
      <c r="A22" s="15">
        <v>5</v>
      </c>
      <c r="B22" s="50" t="s">
        <v>78</v>
      </c>
      <c r="C22" s="47" t="s">
        <v>20</v>
      </c>
      <c r="D22" s="47">
        <v>17</v>
      </c>
      <c r="E22" s="47">
        <v>17</v>
      </c>
      <c r="F22" s="4">
        <f t="shared" si="6"/>
        <v>1</v>
      </c>
      <c r="G22" s="8">
        <f t="shared" si="7"/>
        <v>0.125</v>
      </c>
      <c r="H22" s="47"/>
      <c r="I22" s="47"/>
      <c r="J22" s="18"/>
      <c r="K22" s="8"/>
      <c r="L22" s="47"/>
    </row>
    <row r="23" spans="1:12" ht="135.75" customHeight="1" x14ac:dyDescent="0.25">
      <c r="A23" s="15">
        <v>6</v>
      </c>
      <c r="B23" s="50" t="s">
        <v>79</v>
      </c>
      <c r="C23" s="47" t="s">
        <v>20</v>
      </c>
      <c r="D23" s="47">
        <v>4</v>
      </c>
      <c r="E23" s="47">
        <v>4</v>
      </c>
      <c r="F23" s="4">
        <f t="shared" si="6"/>
        <v>1</v>
      </c>
      <c r="G23" s="8">
        <f t="shared" si="7"/>
        <v>0.125</v>
      </c>
      <c r="H23" s="47"/>
      <c r="I23" s="47"/>
      <c r="J23" s="18"/>
      <c r="K23" s="8"/>
      <c r="L23" s="47"/>
    </row>
    <row r="24" spans="1:12" ht="72" customHeight="1" x14ac:dyDescent="0.25">
      <c r="A24" s="15">
        <v>7</v>
      </c>
      <c r="B24" s="50" t="s">
        <v>80</v>
      </c>
      <c r="C24" s="47" t="s">
        <v>20</v>
      </c>
      <c r="D24" s="47">
        <v>29</v>
      </c>
      <c r="E24" s="47">
        <v>28</v>
      </c>
      <c r="F24" s="4">
        <f t="shared" si="6"/>
        <v>0.96551724137931039</v>
      </c>
      <c r="G24" s="8">
        <f t="shared" si="7"/>
        <v>0.1206896551724138</v>
      </c>
      <c r="H24" s="47"/>
      <c r="I24" s="47"/>
      <c r="J24" s="8"/>
      <c r="K24" s="8"/>
      <c r="L24" s="47" t="s">
        <v>140</v>
      </c>
    </row>
    <row r="25" spans="1:12" ht="72" customHeight="1" x14ac:dyDescent="0.25">
      <c r="A25" s="15">
        <v>8</v>
      </c>
      <c r="B25" s="50" t="s">
        <v>118</v>
      </c>
      <c r="C25" s="65" t="s">
        <v>119</v>
      </c>
      <c r="D25" s="65">
        <v>896</v>
      </c>
      <c r="E25" s="65">
        <v>121.5</v>
      </c>
      <c r="F25" s="4">
        <f t="shared" si="6"/>
        <v>0.13560267857142858</v>
      </c>
      <c r="G25" s="8">
        <f t="shared" si="7"/>
        <v>1.6950334821428572E-2</v>
      </c>
      <c r="H25" s="65"/>
      <c r="I25" s="65"/>
      <c r="J25" s="8"/>
      <c r="K25" s="8"/>
      <c r="L25" s="65"/>
    </row>
    <row r="26" spans="1:12" ht="42.75" customHeight="1" x14ac:dyDescent="0.25">
      <c r="A26" s="51"/>
      <c r="B26" s="17" t="s">
        <v>54</v>
      </c>
      <c r="C26" s="5"/>
      <c r="D26" s="5"/>
      <c r="E26" s="5"/>
      <c r="F26" s="34"/>
      <c r="G26" s="25">
        <f>SUM(G18:G25)</f>
        <v>0.53347332332717579</v>
      </c>
      <c r="H26" s="5">
        <v>208.53111000000001</v>
      </c>
      <c r="I26" s="5">
        <v>208.53111000000001</v>
      </c>
      <c r="J26" s="9">
        <f>I26/H26</f>
        <v>1</v>
      </c>
      <c r="K26" s="9">
        <f>G26/J26</f>
        <v>0.53347332332717579</v>
      </c>
      <c r="L26" s="5" t="s">
        <v>141</v>
      </c>
    </row>
    <row r="27" spans="1:12" s="7" customFormat="1" ht="31.5" x14ac:dyDescent="0.25">
      <c r="A27" s="5"/>
      <c r="B27" s="17" t="s">
        <v>12</v>
      </c>
      <c r="C27" s="5"/>
      <c r="D27" s="5"/>
      <c r="E27" s="5"/>
      <c r="F27" s="5"/>
      <c r="G27" s="9">
        <f>SUM(G6+G11+G17+G26)/4</f>
        <v>0.95935517293705708</v>
      </c>
      <c r="H27" s="5">
        <f>H6+H11+H17+H26</f>
        <v>4283.4249099999997</v>
      </c>
      <c r="I27" s="5">
        <f>I11+I6+I17+I26</f>
        <v>4247.7249099999999</v>
      </c>
      <c r="J27" s="22">
        <f>I27/H27</f>
        <v>0.99166554783844696</v>
      </c>
      <c r="K27" s="22">
        <f>G27/J27</f>
        <v>0.96741807258322376</v>
      </c>
      <c r="L27" s="5" t="s">
        <v>22</v>
      </c>
    </row>
    <row r="28" spans="1:12" x14ac:dyDescent="0.25">
      <c r="H28" s="31"/>
    </row>
  </sheetData>
  <mergeCells count="2">
    <mergeCell ref="A1:L1"/>
    <mergeCell ref="N1:R1"/>
  </mergeCells>
  <pageMargins left="0.7" right="0.7" top="0.75" bottom="0.75" header="0.3" footer="0.3"/>
  <pageSetup paperSize="9" scale="4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Малое предпринимательство</vt:lpstr>
      <vt:lpstr>Улучшение инвестклимата</vt:lpstr>
      <vt:lpstr>Организация общественных и врем</vt:lpstr>
      <vt:lpstr>Улучшение условий и охрана труд</vt:lpstr>
      <vt:lpstr>КРСТ</vt:lpstr>
      <vt:lpstr>Развитие отрасли культура</vt:lpstr>
      <vt:lpstr>Развитие ФК и спорта</vt:lpstr>
      <vt:lpstr>Молодежь</vt:lpstr>
      <vt:lpstr>Совершенствование МУ</vt:lpstr>
      <vt:lpstr>Управление муниципальными финан</vt:lpstr>
      <vt:lpstr>Безопасность жизнедеятельности</vt:lpstr>
      <vt:lpstr>Повышение БДД</vt:lpstr>
      <vt:lpstr>Энергосбережение</vt:lpstr>
      <vt:lpstr>строительство</vt:lpstr>
      <vt:lpstr>земля-имущество</vt:lpstr>
      <vt:lpstr>Развитие образовани</vt:lpstr>
      <vt:lpstr>профилактика инфекций (клещи)</vt:lpstr>
      <vt:lpstr>фгкс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RUFINA</dc:creator>
  <cp:lastModifiedBy>Экономический отдел</cp:lastModifiedBy>
  <cp:lastPrinted>2021-03-04T02:08:53Z</cp:lastPrinted>
  <dcterms:created xsi:type="dcterms:W3CDTF">2017-03-07T02:47:30Z</dcterms:created>
  <dcterms:modified xsi:type="dcterms:W3CDTF">2021-03-05T01:48:34Z</dcterms:modified>
</cp:coreProperties>
</file>