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11520" firstSheet="1" activeTab="1"/>
  </bookViews>
  <sheets>
    <sheet name="промышлен" sheetId="1" r:id="rId1"/>
    <sheet name="инвестиции" sheetId="2" r:id="rId2"/>
    <sheet name="хоз.суб.2016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<sst xmlns="http://schemas.openxmlformats.org/spreadsheetml/2006/main" count="1223" uniqueCount="300">
  <si>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</si>
  <si>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</si>
  <si>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</si>
  <si>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</si>
  <si>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</si>
  <si>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</si>
  <si>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</si>
  <si>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</si>
  <si>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</si>
  <si>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</si>
  <si>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</si>
  <si>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</si>
  <si>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</si>
  <si>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</si>
  <si>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</si>
  <si>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</si>
  <si>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</si>
  <si>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</si>
  <si>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</si>
  <si>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</si>
  <si>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</si>
  <si>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</si>
  <si>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</si>
  <si>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</si>
  <si>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</si>
  <si>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</si>
  <si>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</si>
  <si>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</si>
  <si>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</si>
  <si>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</si>
  <si>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</si>
  <si>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</si>
  <si>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</si>
  <si>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</si>
  <si>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</si>
  <si>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</si>
  <si>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полезные ископаемые (плавиковый шпат)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</si>
  <si>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</si>
  <si>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</si>
  <si>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</si>
  <si>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</si>
  <si>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</si>
  <si>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</si>
  <si>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</si>
  <si>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</si>
  <si>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</si>
  <si>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</si>
  <si>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</si>
  <si>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</si>
  <si>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</si>
  <si>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</si>
  <si>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</si>
  <si>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</si>
  <si>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</si>
  <si>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</si>
  <si>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</si>
  <si>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</si>
  <si>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</si>
  <si>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</si>
  <si>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</si>
  <si>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</si>
  <si>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</si>
  <si>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</si>
  <si>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</si>
  <si>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</si>
  <si>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</si>
  <si>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</si>
  <si>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</si>
  <si>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</si>
  <si>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</si>
  <si>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</si>
  <si>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</si>
  <si>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</si>
  <si>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</si>
  <si>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</si>
  <si>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</si>
  <si>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</si>
  <si>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</si>
  <si>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</si>
  <si>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</si>
  <si>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</si>
  <si>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</si>
  <si>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</si>
  <si>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</si>
  <si>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</si>
  <si>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</si>
  <si>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</si>
  <si>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</si>
  <si>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</si>
  <si>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</si>
  <si>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</si>
  <si>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</si>
  <si>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</si>
  <si>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</si>
  <si>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</si>
  <si>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</si>
  <si>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</si>
  <si>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</si>
  <si>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</si>
  <si>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</si>
  <si>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</si>
  <si>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</si>
  <si>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</si>
  <si>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</si>
  <si>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</si>
  <si>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</si>
  <si>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</si>
  <si>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</si>
  <si>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Факт за 2014 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</si>
  <si>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</si>
  <si>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</si>
  <si>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</si>
  <si>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</si>
  <si>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</si>
  <si>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</si>
  <si>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</si>
  <si>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</si>
  <si>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</si>
  <si>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</si>
  <si>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</si>
  <si>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</si>
  <si>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</si>
  <si>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</si>
  <si>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</si>
  <si>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</si>
  <si>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</si>
  <si>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</si>
  <si>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</si>
  <si>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</si>
  <si>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</si>
  <si>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</si>
  <si>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</si>
  <si>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</si>
  <si>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</si>
  <si>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</si>
  <si>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</si>
  <si>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</si>
  <si>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</si>
  <si>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</si>
  <si>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 xml:space="preserve">Перечень </t>
  </si>
  <si>
    <t xml:space="preserve">хозяйствующих субъектов по отраслям, расположенных на территории </t>
  </si>
  <si>
    <t>Сфера деятельности</t>
  </si>
  <si>
    <t>Наименование с указанием организационно-правовой формы</t>
  </si>
  <si>
    <t>Основной вид деятельности</t>
  </si>
  <si>
    <t>Кол-во работников, чел.</t>
  </si>
  <si>
    <t>Бюджетная сфера</t>
  </si>
  <si>
    <t>Промышленность</t>
  </si>
  <si>
    <t>Сельское хозяйство</t>
  </si>
  <si>
    <t>Связь и информатизация</t>
  </si>
  <si>
    <t>Торговля и потребительский рынок</t>
  </si>
  <si>
    <t>Итого занятых:</t>
  </si>
  <si>
    <t>Инвестиции</t>
  </si>
  <si>
    <t>Наименование</t>
  </si>
  <si>
    <t>итого:</t>
  </si>
  <si>
    <t>с/х предприятия</t>
  </si>
  <si>
    <t xml:space="preserve">Глава администрации </t>
  </si>
  <si>
    <t>МО "Усть-Киранское"</t>
  </si>
  <si>
    <t>Глава администрации _________________________</t>
  </si>
  <si>
    <t>Глава администрации __________________________  Е.А. Березовская</t>
  </si>
  <si>
    <t>мясные полуфабрикаты</t>
  </si>
  <si>
    <t>12. прочие (Шитиловка)</t>
  </si>
  <si>
    <t>ТОС РБ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</si>
  <si>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</si>
  <si>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</si>
  <si>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</si>
  <si>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9 мес. 2007г.</t>
  </si>
  <si>
    <t>полезные ископаемые т.</t>
  </si>
  <si>
    <t>-</t>
  </si>
  <si>
    <t>Глава администрации</t>
  </si>
  <si>
    <t>МО __________________</t>
  </si>
  <si>
    <t>________________</t>
  </si>
  <si>
    <t>_____________</t>
  </si>
  <si>
    <t>Ф.И.О.</t>
  </si>
  <si>
    <t>подпись</t>
  </si>
  <si>
    <t xml:space="preserve">полезные ископаемые 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</si>
  <si>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</si>
  <si>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</si>
  <si>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</si>
  <si>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</si>
  <si>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</si>
  <si>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</si>
  <si>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</si>
  <si>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ВСЕГО:</t>
  </si>
  <si>
    <t>Показатели по промышленным предприятиям МО " _____________________________" за 2014 год</t>
  </si>
  <si>
    <t>Наименование предприятия</t>
  </si>
  <si>
    <t>Объем отгруженной продукции</t>
  </si>
  <si>
    <t>Объем продукции в натуральном выражении</t>
  </si>
  <si>
    <t>Объем инвестиций</t>
  </si>
  <si>
    <t>Производи-тельность труда</t>
  </si>
  <si>
    <t>Численность занятых</t>
  </si>
  <si>
    <t>Средняя заработная плата</t>
  </si>
  <si>
    <t>Вид деятельности</t>
  </si>
  <si>
    <t xml:space="preserve">Глава МО "______________________________" </t>
  </si>
  <si>
    <t>_____________________подпись                           _______________________________ФИО</t>
  </si>
  <si>
    <t>МП</t>
  </si>
  <si>
    <t>Исп._________________________ФИО</t>
  </si>
  <si>
    <t>Тел._________________________</t>
  </si>
  <si>
    <t>е-mail.______________________</t>
  </si>
  <si>
    <t>12 мес. 2007г.</t>
  </si>
  <si>
    <t>12 мес. 2014г.</t>
  </si>
  <si>
    <t>Число субъектов малого и среднего предпринимательства в расчете на 10000 человек населения, ед.</t>
  </si>
  <si>
    <t>Порог на 2015 г.</t>
  </si>
  <si>
    <t>12 мес. 2015г.</t>
  </si>
  <si>
    <t>Факт за 2015 г.</t>
  </si>
  <si>
    <t xml:space="preserve">  "          "                                           2015 г.</t>
  </si>
  <si>
    <t>3 мес. 2015г.</t>
  </si>
  <si>
    <t>по данным руо!!!</t>
  </si>
  <si>
    <t>Н.В.Нечаев</t>
  </si>
  <si>
    <t>Врио Главы администрации _________________________</t>
  </si>
  <si>
    <t xml:space="preserve">Врио Главы администрации </t>
  </si>
  <si>
    <t>Николай Владимирович</t>
  </si>
  <si>
    <t>6 мес. 2015г.</t>
  </si>
  <si>
    <t xml:space="preserve">   "_____"  _________________  2015 года</t>
  </si>
  <si>
    <t>Администрация</t>
  </si>
  <si>
    <t>муниципальная</t>
  </si>
  <si>
    <t>управление</t>
  </si>
  <si>
    <t>СДК с.Усть-Киран</t>
  </si>
  <si>
    <t>услуги населению</t>
  </si>
  <si>
    <t>Библиотека</t>
  </si>
  <si>
    <t>СОШ И с.Усть-Киран</t>
  </si>
  <si>
    <t>образование</t>
  </si>
  <si>
    <t>МБДОУ сУсть-Киран</t>
  </si>
  <si>
    <t>СК Дурены,СК Бурдуны,СККиран,СККурорт-Киран</t>
  </si>
  <si>
    <t>ФАП с.Усть-Киран,Киран,Курорт-Киран.Дурены,Бурдуны</t>
  </si>
  <si>
    <t>республиканский</t>
  </si>
  <si>
    <t>Ветстанция</t>
  </si>
  <si>
    <t>федеральный</t>
  </si>
  <si>
    <t>Почта России с.Усть-Киран,Курорт-Киран,Киран</t>
  </si>
  <si>
    <t>Грязелечебница</t>
  </si>
  <si>
    <t>частная</t>
  </si>
  <si>
    <t>пекарня</t>
  </si>
  <si>
    <t>ИП Березовский В.В.</t>
  </si>
  <si>
    <t>КФХ Цыбденов С.П.</t>
  </si>
  <si>
    <t>животноводство</t>
  </si>
  <si>
    <t>КФХ Осеев А.Г.</t>
  </si>
  <si>
    <t>КФХ Галсанов Б.Н.</t>
  </si>
  <si>
    <t>КФХ Воронцова А.С.</t>
  </si>
  <si>
    <t>КФХ Воронцова МА</t>
  </si>
  <si>
    <t>КФХ Чимбеев Б.В.</t>
  </si>
  <si>
    <t>КФХ Чимбеева О.В.</t>
  </si>
  <si>
    <t>КФХ Чимбеев В.Д.</t>
  </si>
  <si>
    <t>ИП Емельянова В.И</t>
  </si>
  <si>
    <t>ИП Будаев Ц-ДБ</t>
  </si>
  <si>
    <t>ИП Кутей Т.А.</t>
  </si>
  <si>
    <t>ИП Немчинова Т.Д.</t>
  </si>
  <si>
    <t>ИП Цыдендамбаева Н.Б</t>
  </si>
  <si>
    <t>Гостевой двор "Бережок"</t>
  </si>
  <si>
    <t>КФХ 12</t>
  </si>
  <si>
    <t>ЛПХ</t>
  </si>
  <si>
    <t>итого занятых</t>
  </si>
  <si>
    <t xml:space="preserve">  </t>
  </si>
  <si>
    <t>полезные ископаемые, т.</t>
  </si>
  <si>
    <t xml:space="preserve">МО «Усть-Киранское» Кяхтинского района за 2015 г. </t>
  </si>
  <si>
    <t>"____" _______________2016г.</t>
  </si>
  <si>
    <t>12 мес. 2015 г./ 12 мес 2014г.</t>
  </si>
  <si>
    <t>12 мес.2015 г./порог 12 мес 2015г.</t>
  </si>
  <si>
    <t>12 мес. 2015 г./ 12 мес 2007г.</t>
  </si>
  <si>
    <t>на 01.01.2015</t>
  </si>
  <si>
    <t>завысили в два раза</t>
  </si>
  <si>
    <t>уточните с Ольгой Андреевной</t>
  </si>
  <si>
    <t>МО "Усть-Киранское" Кяхтинского района за  2016 год</t>
  </si>
  <si>
    <t>МО "Усть-Киранское" Кяхтинского района за  1 квартал 2016 год</t>
  </si>
  <si>
    <t>Факт за 2016 г.</t>
  </si>
  <si>
    <t>3 мес. 2016г.</t>
  </si>
  <si>
    <t>Порог на 2016 г.</t>
  </si>
  <si>
    <t>3 мес.2016 г./порог 3 мес 2016г.</t>
  </si>
  <si>
    <t>3 мес. 2016 г./ 3 мес 2054г.</t>
  </si>
  <si>
    <t>3 мес. 2016 г./ 3 мес 2007г.</t>
  </si>
  <si>
    <t>на 01.01.2016 г. Численность 1625</t>
  </si>
  <si>
    <t xml:space="preserve">  "          "                                           2016 г.</t>
  </si>
  <si>
    <t xml:space="preserve">МО «Усть-Киранское» Кяхтинского района за 1 квартал 2016 г. </t>
  </si>
  <si>
    <t>МО "Усть-Киранское" по состоянию на 01.10.2016г.</t>
  </si>
  <si>
    <t>МО "Усть-Киранское" по состоянию на 01.04.2016г.</t>
  </si>
  <si>
    <t xml:space="preserve">МО «Усть-Киранское" Кяхтинского района за  2016г. </t>
  </si>
  <si>
    <t>"___" ___________________ 2016год</t>
  </si>
  <si>
    <t>МО "Усть-Киранское" Кяхтинского района за  1-ое полугодие 2016 год</t>
  </si>
  <si>
    <t>6 мес. 2016г.</t>
  </si>
  <si>
    <t>6 мес.2016 г./порог 6 мес 2016г.</t>
  </si>
  <si>
    <t>6 мес. 2016 г./ 6 мес 2015г.</t>
  </si>
  <si>
    <t>6 мес. 2016 г./ 6 мес 2007г.</t>
  </si>
  <si>
    <t>ТОС район</t>
  </si>
  <si>
    <t>У-К СОШи</t>
  </si>
  <si>
    <t>материнский капитал</t>
  </si>
  <si>
    <t xml:space="preserve"> глава администрации _____________________Будаев А.Б-С</t>
  </si>
  <si>
    <t>МБДОУ с.Усть-Киран</t>
  </si>
  <si>
    <t>9 мес. 2016г.</t>
  </si>
  <si>
    <t>А.Б-С.Будаев</t>
  </si>
  <si>
    <t xml:space="preserve">МО «Усть-Киранское» Кяхтинского района за 9 мес 2016 г. </t>
  </si>
  <si>
    <t>"       "                           2016г.</t>
  </si>
  <si>
    <t>2016г.</t>
  </si>
  <si>
    <t>А.Б-С. Будаев</t>
  </si>
  <si>
    <t xml:space="preserve">МО «Усть-Киранское» Кяхтинского района за 6 месяцев 2017г. </t>
  </si>
  <si>
    <t>2017г.</t>
  </si>
  <si>
    <t>Порог на 2017 г.</t>
  </si>
  <si>
    <t>9 мес. 2017г.</t>
  </si>
  <si>
    <t>Факт за 2017 г.</t>
  </si>
  <si>
    <t>9 мес.2017 г./порог 9 мес 2016г.</t>
  </si>
  <si>
    <t>9 мес. 2017 г./ 9 мес 2016г.</t>
  </si>
  <si>
    <t>9 мес. 2017 г./ 9 мес 2007г.</t>
  </si>
  <si>
    <t>МО "Усть-Киранское" Кяхтинского района за  9 месяцев 2016 год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</si>
</sst>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а.&quot;;\-#,##0&quot;а.&quot;"/>
    <numFmt numFmtId="165" formatCode="#,##0&quot;а.&quot;;[Red]\-#,##0&quot;а.&quot;"/>
    <numFmt numFmtId="166" formatCode="#,##0.00&quot;а.&quot;;\-#,##0.00&quot;а.&quot;"/>
    <numFmt numFmtId="167" formatCode="#,##0.00&quot;а.&quot;;[Red]\-#,##0.00&quot;а.&quot;"/>
    <numFmt numFmtId="168" formatCode="_-* #,##0&quot;а.&quot;_-;\-* #,##0&quot;а.&quot;_-;_-* &quot;-&quot;&quot;а.&quot;_-;_-@_-"/>
    <numFmt numFmtId="169" formatCode="_-* #,##0_а_._-;\-* #,##0_а_._-;_-* &quot;-&quot;_а_._-;_-@_-"/>
    <numFmt numFmtId="170" formatCode="_-* #,##0.00&quot;а.&quot;_-;\-* #,##0.00&quot;а.&quot;_-;_-* &quot;-&quot;??&quot;а.&quot;_-;_-@_-"/>
    <numFmt numFmtId="171" formatCode="_-* #,##0.00_а_._-;\-* #,##0.00_а_._-;_-* &quot;-&quot;??_а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0.0%"/>
    <numFmt numFmtId="190" formatCode="0.00000"/>
    <numFmt numFmtId="191" formatCode="0.000000"/>
    <numFmt numFmtId="192" formatCode="0.0000"/>
    <numFmt numFmtId="193" formatCode="0.000"/>
    <numFmt numFmtId="194" formatCode="0.0000000"/>
    <numFmt numFmtId="195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2" fillId="0" borderId="0">
      <alignment/>
      <protection/>
    </xf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59" fillId="31" borderId="0" applyNumberFormat="0" applyBorder="0" applyAlignment="0" applyProtection="0"/>
  </cellStyleXfs>
  <cellXfs count="231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0" fontId="12" fillId="4" borderId="10" xfId="0" applyFont="1" applyFill="1" applyBorder="1" applyAlignment="1">
      <alignment wrapText="1"/>
    </xf>
    <xf numFmtId="2" fontId="3" fillId="4" borderId="10" xfId="0" applyNumberFormat="1" applyFont="1" applyFill="1" applyBorder="1" applyAlignment="1">
      <alignment/>
    </xf>
    <xf numFmtId="184" fontId="3" fillId="4" borderId="10" xfId="0" applyNumberFormat="1" applyFont="1" applyFill="1" applyBorder="1" applyAlignment="1">
      <alignment/>
    </xf>
    <xf numFmtId="184" fontId="3" fillId="33" borderId="10" xfId="0" applyNumberFormat="1" applyFont="1" applyFill="1" applyBorder="1" applyAlignment="1">
      <alignment/>
    </xf>
    <xf numFmtId="184" fontId="8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10" fontId="3" fillId="33" borderId="10" xfId="0" applyNumberFormat="1" applyFont="1" applyFill="1" applyBorder="1" applyAlignment="1">
      <alignment/>
    </xf>
    <xf numFmtId="10" fontId="8" fillId="33" borderId="10" xfId="0" applyNumberFormat="1" applyFont="1" applyFill="1" applyBorder="1" applyAlignment="1">
      <alignment/>
    </xf>
    <xf numFmtId="10" fontId="9" fillId="33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184" fontId="9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184" fontId="4" fillId="33" borderId="10" xfId="0" applyNumberFormat="1" applyFont="1" applyFill="1" applyBorder="1" applyAlignment="1">
      <alignment/>
    </xf>
    <xf numFmtId="184" fontId="6" fillId="33" borderId="10" xfId="0" applyNumberFormat="1" applyFont="1" applyFill="1" applyBorder="1" applyAlignment="1">
      <alignment/>
    </xf>
    <xf numFmtId="184" fontId="10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8" fillId="3" borderId="10" xfId="0" applyFont="1" applyFill="1" applyBorder="1" applyAlignment="1">
      <alignment/>
    </xf>
    <xf numFmtId="0" fontId="9" fillId="3" borderId="10" xfId="0" applyFont="1" applyFill="1" applyBorder="1" applyAlignment="1">
      <alignment/>
    </xf>
    <xf numFmtId="184" fontId="3" fillId="3" borderId="10" xfId="0" applyNumberFormat="1" applyFont="1" applyFill="1" applyBorder="1" applyAlignment="1">
      <alignment/>
    </xf>
    <xf numFmtId="184" fontId="8" fillId="3" borderId="10" xfId="0" applyNumberFormat="1" applyFont="1" applyFill="1" applyBorder="1" applyAlignment="1">
      <alignment/>
    </xf>
    <xf numFmtId="184" fontId="9" fillId="3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4" borderId="11" xfId="0" applyFont="1" applyFill="1" applyBorder="1" applyAlignment="1">
      <alignment wrapText="1"/>
    </xf>
    <xf numFmtId="0" fontId="13" fillId="4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4" borderId="12" xfId="0" applyNumberFormat="1" applyFont="1" applyFill="1" applyBorder="1" applyAlignment="1">
      <alignment/>
    </xf>
    <xf numFmtId="184" fontId="3" fillId="4" borderId="12" xfId="0" applyNumberFormat="1" applyFont="1" applyFill="1" applyBorder="1" applyAlignment="1">
      <alignment/>
    </xf>
    <xf numFmtId="184" fontId="12" fillId="4" borderId="13" xfId="0" applyNumberFormat="1" applyFont="1" applyFill="1" applyBorder="1" applyAlignment="1">
      <alignment/>
    </xf>
    <xf numFmtId="184" fontId="12" fillId="4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4" borderId="15" xfId="0" applyNumberFormat="1" applyFont="1" applyFill="1" applyBorder="1" applyAlignment="1">
      <alignment/>
    </xf>
    <xf numFmtId="184" fontId="3" fillId="4" borderId="15" xfId="0" applyNumberFormat="1" applyFont="1" applyFill="1" applyBorder="1" applyAlignment="1">
      <alignment/>
    </xf>
    <xf numFmtId="184" fontId="12" fillId="4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3" borderId="15" xfId="0" applyFont="1" applyFill="1" applyBorder="1" applyAlignment="1">
      <alignment/>
    </xf>
    <xf numFmtId="10" fontId="3" fillId="33" borderId="15" xfId="0" applyNumberFormat="1" applyFont="1" applyFill="1" applyBorder="1" applyAlignment="1">
      <alignment/>
    </xf>
    <xf numFmtId="10" fontId="8" fillId="33" borderId="15" xfId="0" applyNumberFormat="1" applyFont="1" applyFill="1" applyBorder="1" applyAlignment="1">
      <alignment/>
    </xf>
    <xf numFmtId="10" fontId="9" fillId="33" borderId="15" xfId="0" applyNumberFormat="1" applyFont="1" applyFill="1" applyBorder="1" applyAlignment="1">
      <alignment/>
    </xf>
    <xf numFmtId="0" fontId="6" fillId="33" borderId="15" xfId="0" applyFont="1" applyFill="1" applyBorder="1" applyAlignment="1">
      <alignment horizontal="left" vertical="center" wrapText="1"/>
    </xf>
    <xf numFmtId="184" fontId="3" fillId="33" borderId="15" xfId="0" applyNumberFormat="1" applyFont="1" applyFill="1" applyBorder="1" applyAlignment="1">
      <alignment/>
    </xf>
    <xf numFmtId="184" fontId="8" fillId="33" borderId="15" xfId="0" applyNumberFormat="1" applyFont="1" applyFill="1" applyBorder="1" applyAlignment="1">
      <alignment/>
    </xf>
    <xf numFmtId="0" fontId="14" fillId="33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3" borderId="15" xfId="0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2" fontId="8" fillId="33" borderId="15" xfId="0" applyNumberFormat="1" applyFont="1" applyFill="1" applyBorder="1" applyAlignment="1">
      <alignment/>
    </xf>
    <xf numFmtId="0" fontId="9" fillId="33" borderId="15" xfId="0" applyFont="1" applyFill="1" applyBorder="1" applyAlignment="1">
      <alignment/>
    </xf>
    <xf numFmtId="184" fontId="3" fillId="4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84" fontId="3" fillId="4" borderId="13" xfId="0" applyNumberFormat="1" applyFont="1" applyFill="1" applyBorder="1" applyAlignment="1">
      <alignment/>
    </xf>
    <xf numFmtId="0" fontId="6" fillId="33" borderId="15" xfId="0" applyFont="1" applyFill="1" applyBorder="1" applyAlignment="1">
      <alignment wrapText="1"/>
    </xf>
    <xf numFmtId="184" fontId="9" fillId="33" borderId="15" xfId="0" applyNumberFormat="1" applyFont="1" applyFill="1" applyBorder="1" applyAlignment="1">
      <alignment/>
    </xf>
    <xf numFmtId="184" fontId="3" fillId="4" borderId="14" xfId="0" applyNumberFormat="1" applyFont="1" applyFill="1" applyBorder="1" applyAlignment="1">
      <alignment/>
    </xf>
    <xf numFmtId="0" fontId="4" fillId="3" borderId="15" xfId="0" applyFont="1" applyFill="1" applyBorder="1" applyAlignment="1">
      <alignment/>
    </xf>
    <xf numFmtId="184" fontId="3" fillId="3" borderId="15" xfId="0" applyNumberFormat="1" applyFont="1" applyFill="1" applyBorder="1" applyAlignment="1">
      <alignment/>
    </xf>
    <xf numFmtId="184" fontId="8" fillId="3" borderId="15" xfId="0" applyNumberFormat="1" applyFont="1" applyFill="1" applyBorder="1" applyAlignment="1">
      <alignment/>
    </xf>
    <xf numFmtId="184" fontId="9" fillId="3" borderId="15" xfId="0" applyNumberFormat="1" applyFont="1" applyFill="1" applyBorder="1" applyAlignment="1">
      <alignment/>
    </xf>
    <xf numFmtId="0" fontId="6" fillId="33" borderId="12" xfId="0" applyFont="1" applyFill="1" applyBorder="1" applyAlignment="1">
      <alignment wrapText="1"/>
    </xf>
    <xf numFmtId="184" fontId="3" fillId="33" borderId="12" xfId="0" applyNumberFormat="1" applyFont="1" applyFill="1" applyBorder="1" applyAlignment="1">
      <alignment/>
    </xf>
    <xf numFmtId="184" fontId="8" fillId="33" borderId="12" xfId="0" applyNumberFormat="1" applyFont="1" applyFill="1" applyBorder="1" applyAlignment="1">
      <alignment/>
    </xf>
    <xf numFmtId="184" fontId="9" fillId="33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14" fillId="33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84" fontId="14" fillId="33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1" fontId="8" fillId="33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4" borderId="18" xfId="0" applyNumberFormat="1" applyFont="1" applyFill="1" applyBorder="1" applyAlignment="1">
      <alignment/>
    </xf>
    <xf numFmtId="184" fontId="3" fillId="4" borderId="18" xfId="0" applyNumberFormat="1" applyFont="1" applyFill="1" applyBorder="1" applyAlignment="1">
      <alignment/>
    </xf>
    <xf numFmtId="184" fontId="3" fillId="4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3" borderId="15" xfId="58" applyFont="1" applyFill="1" applyBorder="1" applyAlignment="1">
      <alignment/>
    </xf>
    <xf numFmtId="9" fontId="8" fillId="33" borderId="15" xfId="58" applyFont="1" applyFill="1" applyBorder="1" applyAlignment="1">
      <alignment/>
    </xf>
    <xf numFmtId="9" fontId="12" fillId="33" borderId="15" xfId="58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righ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8" fillId="0" borderId="12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2" fillId="0" borderId="0" xfId="0" applyFont="1" applyAlignment="1">
      <alignment horizontal="center"/>
    </xf>
    <xf numFmtId="2" fontId="22" fillId="0" borderId="23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0" fillId="4" borderId="10" xfId="0" applyFill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3" fillId="4" borderId="10" xfId="0" applyFont="1" applyFill="1" applyBorder="1" applyAlignment="1">
      <alignment/>
    </xf>
    <xf numFmtId="1" fontId="8" fillId="0" borderId="12" xfId="0" applyNumberFormat="1" applyFont="1" applyBorder="1" applyAlignment="1">
      <alignment/>
    </xf>
    <xf numFmtId="0" fontId="20" fillId="0" borderId="23" xfId="0" applyNumberFormat="1" applyFont="1" applyBorder="1" applyAlignment="1">
      <alignment horizontal="center"/>
    </xf>
    <xf numFmtId="1" fontId="3" fillId="33" borderId="15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4" borderId="27" xfId="0" applyFill="1" applyBorder="1" applyAlignment="1">
      <alignment/>
    </xf>
    <xf numFmtId="0" fontId="0" fillId="34" borderId="28" xfId="0" applyFill="1" applyBorder="1" applyAlignment="1">
      <alignment/>
    </xf>
    <xf numFmtId="184" fontId="8" fillId="0" borderId="18" xfId="0" applyNumberFormat="1" applyFont="1" applyBorder="1" applyAlignment="1">
      <alignment/>
    </xf>
    <xf numFmtId="184" fontId="3" fillId="0" borderId="18" xfId="0" applyNumberFormat="1" applyFont="1" applyBorder="1" applyAlignment="1">
      <alignment/>
    </xf>
    <xf numFmtId="9" fontId="23" fillId="0" borderId="0" xfId="0" applyNumberFormat="1" applyFont="1" applyAlignment="1">
      <alignment/>
    </xf>
    <xf numFmtId="0" fontId="15" fillId="0" borderId="12" xfId="0" applyFont="1" applyBorder="1" applyAlignment="1">
      <alignment/>
    </xf>
    <xf numFmtId="0" fontId="14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0" xfId="0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3" name="Прямая соединительная линия 5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4" name="Прямая соединительная линия 6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96</xdr:row>
      <xdr:rowOff>161925</xdr:rowOff>
    </xdr:from>
    <xdr:to>
      <xdr:col>0</xdr:col>
      <xdr:colOff>428625</xdr:colOff>
      <xdr:row>96</xdr:row>
      <xdr:rowOff>161925</xdr:rowOff>
    </xdr:to>
    <xdr:sp>
      <xdr:nvSpPr>
        <xdr:cNvPr id="1" name="Прямая соединительная линия 5"/>
        <xdr:cNvSpPr>
          <a:spLocks/>
        </xdr:cNvSpPr>
      </xdr:nvSpPr>
      <xdr:spPr>
        <a:xfrm>
          <a:off x="161925" y="17954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96</xdr:row>
      <xdr:rowOff>161925</xdr:rowOff>
    </xdr:from>
    <xdr:to>
      <xdr:col>0</xdr:col>
      <xdr:colOff>1524000</xdr:colOff>
      <xdr:row>96</xdr:row>
      <xdr:rowOff>161925</xdr:rowOff>
    </xdr:to>
    <xdr:sp>
      <xdr:nvSpPr>
        <xdr:cNvPr id="2" name="Прямая соединительная линия 6"/>
        <xdr:cNvSpPr>
          <a:spLocks/>
        </xdr:cNvSpPr>
      </xdr:nvSpPr>
      <xdr:spPr>
        <a:xfrm flipV="1">
          <a:off x="581025" y="17954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161925</xdr:colOff>
      <xdr:row>96</xdr:row>
      <xdr:rowOff>161925</xdr:rowOff>
    </xdr:from>
    <xdr:to>
      <xdr:col>0</xdr:col>
      <xdr:colOff>428625</xdr:colOff>
      <xdr:row>96</xdr:row>
      <xdr:rowOff>161925</xdr:rowOff>
    </xdr:to>
    <xdr:sp>
      <xdr:nvSpPr>
        <xdr:cNvPr id="3" name="Прямая соединительная линия 7"/>
        <xdr:cNvSpPr>
          <a:spLocks/>
        </xdr:cNvSpPr>
      </xdr:nvSpPr>
      <xdr:spPr>
        <a:xfrm>
          <a:off x="161925" y="179546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581025</xdr:colOff>
      <xdr:row>96</xdr:row>
      <xdr:rowOff>161925</xdr:rowOff>
    </xdr:from>
    <xdr:to>
      <xdr:col>0</xdr:col>
      <xdr:colOff>1524000</xdr:colOff>
      <xdr:row>96</xdr:row>
      <xdr:rowOff>161925</xdr:rowOff>
    </xdr:to>
    <xdr:sp>
      <xdr:nvSpPr>
        <xdr:cNvPr id="4" name="Прямая соединительная линия 8"/>
        <xdr:cNvSpPr>
          <a:spLocks/>
        </xdr:cNvSpPr>
      </xdr:nvSpPr>
      <xdr:spPr>
        <a:xfrm flipV="1">
          <a:off x="581025" y="17954625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8;&#1085;&#1076;&#1080;&#1082;&#1072;&#1090;&#1086;&#1088;&#1099;%20&#1087;&#1086;%20&#1087;&#1086;&#1089;&#1077;&#1083;&#1077;&#1085;&#1080;&#1103;&#1084;\2014\&#1076;&#1072;&#1085;&#1085;&#1099;&#1077;%20&#1087;&#1086;&#1089;&#1077;&#1083;&#1077;&#1085;&#1080;&#1077;%20(&#1053;&#1045;%20&#1057;&#1042;&#1045;&#1056;&#1045;&#1053;&#1053;&#1067;&#1045;)\&#1048;&#1085;&#1076;&#1080;&#1082;&#1072;&#1090;&#1086;&#1088;%20&#1052;&#1054;%20&#1059;&#1089;&#1090;&#1100;-&#1050;&#1080;&#1088;&#1072;&#1085;&#1089;&#1082;&#1086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мышлен"/>
      <sheetName val="инвестиции"/>
      <sheetName val="инвестиции 2014"/>
      <sheetName val="хоз.суб.2014"/>
      <sheetName val="1 квартал"/>
      <sheetName val="1 вал.прод."/>
      <sheetName val="2 квартал"/>
      <sheetName val="2 вал.прод"/>
      <sheetName val="3 квартал"/>
      <sheetName val="3 вал.прод"/>
      <sheetName val="4 квартал"/>
      <sheetName val="4 вал.прод"/>
    </sheetNames>
    <sheetDataSet>
      <sheetData sheetId="11">
        <row r="21">
          <cell r="D21">
            <v>0</v>
          </cell>
        </row>
        <row r="86">
          <cell r="D86">
            <v>46017.579999999994</v>
          </cell>
        </row>
        <row r="87">
          <cell r="D87">
            <v>34536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2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5.140625" style="0" customWidth="1"/>
    <col min="2" max="2" width="32.28125" style="0" customWidth="1"/>
    <col min="3" max="3" width="13.140625" style="0" customWidth="1"/>
    <col min="4" max="4" width="14.00390625" style="0" customWidth="1"/>
    <col min="5" max="5" width="12.00390625" style="0" customWidth="1"/>
    <col min="6" max="6" width="12.421875" style="0" customWidth="1"/>
    <col min="7" max="7" width="12.8515625" style="0" customWidth="1"/>
    <col min="8" max="8" width="13.421875" style="0" customWidth="1"/>
    <col min="9" max="9" width="22.421875" style="0" customWidth="1"/>
  </cols>
  <sheetData>
    <row r="3" ht="15">
      <c r="B3" t="s">
        <v>183</v>
      </c>
    </row>
    <row r="5" spans="1:9" s="181" customFormat="1" ht="60">
      <c r="A5" s="162" t="s">
        <v>1</v>
      </c>
      <c r="B5" s="162" t="s">
        <v>184</v>
      </c>
      <c r="C5" s="180" t="s">
        <v>185</v>
      </c>
      <c r="D5" s="180" t="s">
        <v>186</v>
      </c>
      <c r="E5" s="162" t="s">
        <v>187</v>
      </c>
      <c r="F5" s="162" t="s">
        <v>188</v>
      </c>
      <c r="G5" s="162" t="s">
        <v>189</v>
      </c>
      <c r="H5" s="180" t="s">
        <v>190</v>
      </c>
      <c r="I5" s="162" t="s">
        <v>191</v>
      </c>
    </row>
    <row r="6" spans="1:9" ht="15">
      <c r="A6" s="182">
        <v>1</v>
      </c>
      <c r="B6" s="163"/>
      <c r="C6" s="163"/>
      <c r="D6" s="163"/>
      <c r="E6" s="163"/>
      <c r="F6" s="179" t="e">
        <f>C6/G6</f>
        <v>#DIV/0!</v>
      </c>
      <c r="G6" s="163"/>
      <c r="H6" s="163"/>
      <c r="I6" s="163"/>
    </row>
    <row r="7" spans="1:9" ht="15">
      <c r="A7" s="182">
        <v>2</v>
      </c>
      <c r="B7" s="163"/>
      <c r="C7" s="163"/>
      <c r="D7" s="163"/>
      <c r="E7" s="163"/>
      <c r="F7" s="179" t="e">
        <f aca="true" t="shared" si="0" ref="F7:F13">C7/G7</f>
        <v>#DIV/0!</v>
      </c>
      <c r="G7" s="163"/>
      <c r="H7" s="163"/>
      <c r="I7" s="163"/>
    </row>
    <row r="8" spans="1:9" ht="15">
      <c r="A8" s="182">
        <v>3</v>
      </c>
      <c r="B8" s="163"/>
      <c r="C8" s="163"/>
      <c r="D8" s="163"/>
      <c r="E8" s="163"/>
      <c r="F8" s="179" t="e">
        <f t="shared" si="0"/>
        <v>#DIV/0!</v>
      </c>
      <c r="G8" s="163"/>
      <c r="H8" s="163"/>
      <c r="I8" s="163"/>
    </row>
    <row r="9" spans="1:9" ht="15">
      <c r="A9" s="182">
        <v>4</v>
      </c>
      <c r="B9" s="163"/>
      <c r="C9" s="163"/>
      <c r="D9" s="163"/>
      <c r="E9" s="163"/>
      <c r="F9" s="179" t="e">
        <f t="shared" si="0"/>
        <v>#DIV/0!</v>
      </c>
      <c r="G9" s="163"/>
      <c r="H9" s="163"/>
      <c r="I9" s="163"/>
    </row>
    <row r="10" spans="1:9" ht="15">
      <c r="A10" s="182">
        <v>5</v>
      </c>
      <c r="B10" s="163"/>
      <c r="C10" s="163"/>
      <c r="D10" s="163"/>
      <c r="E10" s="163"/>
      <c r="F10" s="179" t="e">
        <f t="shared" si="0"/>
        <v>#DIV/0!</v>
      </c>
      <c r="G10" s="163"/>
      <c r="H10" s="163"/>
      <c r="I10" s="163"/>
    </row>
    <row r="11" spans="1:9" ht="15">
      <c r="A11" s="182">
        <v>6</v>
      </c>
      <c r="B11" s="163"/>
      <c r="C11" s="163"/>
      <c r="D11" s="163"/>
      <c r="E11" s="163"/>
      <c r="F11" s="179" t="e">
        <f t="shared" si="0"/>
        <v>#DIV/0!</v>
      </c>
      <c r="G11" s="163"/>
      <c r="H11" s="163"/>
      <c r="I11" s="163"/>
    </row>
    <row r="12" spans="1:9" ht="15">
      <c r="A12" s="182">
        <v>7</v>
      </c>
      <c r="B12" s="163"/>
      <c r="C12" s="163"/>
      <c r="D12" s="163"/>
      <c r="E12" s="163"/>
      <c r="F12" s="179" t="e">
        <f t="shared" si="0"/>
        <v>#DIV/0!</v>
      </c>
      <c r="G12" s="163"/>
      <c r="H12" s="163"/>
      <c r="I12" s="163"/>
    </row>
    <row r="13" spans="1:9" ht="15">
      <c r="A13" s="163"/>
      <c r="B13" s="163"/>
      <c r="C13" s="163"/>
      <c r="D13" s="163"/>
      <c r="E13" s="163"/>
      <c r="F13" s="179" t="e">
        <f t="shared" si="0"/>
        <v>#DIV/0!</v>
      </c>
      <c r="G13" s="163"/>
      <c r="H13" s="163"/>
      <c r="I13" s="163"/>
    </row>
    <row r="16" spans="2:4" ht="15">
      <c r="B16" t="s">
        <v>192</v>
      </c>
      <c r="D16" t="s">
        <v>193</v>
      </c>
    </row>
    <row r="18" ht="15">
      <c r="D18" t="s">
        <v>194</v>
      </c>
    </row>
    <row r="20" ht="15">
      <c r="B20" t="s">
        <v>195</v>
      </c>
    </row>
    <row r="21" ht="15">
      <c r="B21" t="s">
        <v>196</v>
      </c>
    </row>
    <row r="22" ht="15">
      <c r="B22" t="s">
        <v>197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L278"/>
  <sheetViews>
    <sheetView zoomScalePageLayoutView="0" workbookViewId="0" topLeftCell="A67">
      <selection activeCell="J11" sqref="J11:O11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  <col min="11" max="11" width="3.140625" style="0" customWidth="1"/>
  </cols>
  <sheetData>
    <row r="1" spans="1:9" ht="15">
      <c r="A1" s="215"/>
      <c r="B1" s="200"/>
      <c r="C1" s="200"/>
      <c r="D1" s="200"/>
      <c r="E1" s="200"/>
      <c r="F1" s="200"/>
      <c r="G1" s="200"/>
      <c r="H1" s="200"/>
      <c r="I1" s="200"/>
    </row>
    <row r="2" spans="1:9" ht="15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 t="s">
        <v>260</v>
      </c>
      <c r="B3" s="217"/>
      <c r="C3" s="217"/>
      <c r="D3" s="217"/>
      <c r="E3" s="217"/>
      <c r="F3" s="217"/>
      <c r="G3" s="217"/>
      <c r="H3" s="217"/>
      <c r="I3" s="217"/>
    </row>
    <row r="5" spans="1:9" ht="30" customHeight="1">
      <c r="A5" s="218" t="s">
        <v>1</v>
      </c>
      <c r="B5" s="220" t="s">
        <v>2</v>
      </c>
      <c r="C5" s="4" t="s">
        <v>3</v>
      </c>
      <c r="D5" s="11" t="s">
        <v>108</v>
      </c>
      <c r="E5" s="11" t="s">
        <v>201</v>
      </c>
      <c r="F5" s="4" t="s">
        <v>203</v>
      </c>
      <c r="G5" s="17" t="s">
        <v>4</v>
      </c>
      <c r="H5" s="17" t="s">
        <v>4</v>
      </c>
      <c r="I5" s="18" t="s">
        <v>4</v>
      </c>
    </row>
    <row r="6" spans="1:9" ht="35.25" thickBot="1">
      <c r="A6" s="219"/>
      <c r="B6" s="221"/>
      <c r="C6" s="46" t="s">
        <v>198</v>
      </c>
      <c r="D6" s="47" t="s">
        <v>199</v>
      </c>
      <c r="E6" s="47" t="s">
        <v>202</v>
      </c>
      <c r="F6" s="46" t="s">
        <v>202</v>
      </c>
      <c r="G6" s="48" t="s">
        <v>255</v>
      </c>
      <c r="H6" s="48" t="s">
        <v>254</v>
      </c>
      <c r="I6" s="49" t="s">
        <v>256</v>
      </c>
    </row>
    <row r="7" spans="1:12" ht="26.25">
      <c r="A7" s="212">
        <v>1</v>
      </c>
      <c r="B7" s="50" t="s">
        <v>5</v>
      </c>
      <c r="C7" s="51">
        <v>1783</v>
      </c>
      <c r="D7" s="52">
        <v>1625</v>
      </c>
      <c r="E7" s="52">
        <v>1625</v>
      </c>
      <c r="F7" s="53">
        <v>1625</v>
      </c>
      <c r="G7" s="54">
        <f>F7/E7*100</f>
        <v>100</v>
      </c>
      <c r="H7" s="55">
        <f>F7/D7*100</f>
        <v>100</v>
      </c>
      <c r="I7" s="56">
        <f>F7/C7*100</f>
        <v>91.13853056646101</v>
      </c>
      <c r="J7" t="s">
        <v>257</v>
      </c>
      <c r="L7">
        <v>1625</v>
      </c>
    </row>
    <row r="8" spans="1:9" ht="15">
      <c r="A8" s="213"/>
      <c r="B8" s="7" t="s">
        <v>6</v>
      </c>
      <c r="C8" s="6">
        <v>6</v>
      </c>
      <c r="D8" s="10">
        <v>16</v>
      </c>
      <c r="E8" s="10">
        <v>5</v>
      </c>
      <c r="F8" s="6">
        <v>7</v>
      </c>
      <c r="G8" s="19">
        <f>F8/E8*100</f>
        <v>140</v>
      </c>
      <c r="H8" s="20">
        <f aca="true" t="shared" si="0" ref="H8:H74">F8/D8*100</f>
        <v>43.75</v>
      </c>
      <c r="I8" s="57">
        <f aca="true" t="shared" si="1" ref="I8:I74">F8/C8*100</f>
        <v>116.66666666666667</v>
      </c>
    </row>
    <row r="9" spans="1:10" ht="15">
      <c r="A9" s="213"/>
      <c r="B9" s="39" t="s">
        <v>106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  <c r="J9" s="183"/>
    </row>
    <row r="10" spans="1:10" ht="15.75" thickBot="1">
      <c r="A10" s="214"/>
      <c r="B10" s="58" t="s">
        <v>7</v>
      </c>
      <c r="C10" s="59">
        <v>6</v>
      </c>
      <c r="D10" s="60">
        <v>-3</v>
      </c>
      <c r="E10" s="60">
        <v>-4</v>
      </c>
      <c r="F10" s="59">
        <v>-7</v>
      </c>
      <c r="G10" s="61">
        <f aca="true" t="shared" si="2" ref="G10:G75">F10/E10*100</f>
        <v>175</v>
      </c>
      <c r="H10" s="62">
        <f t="shared" si="0"/>
        <v>233.33333333333334</v>
      </c>
      <c r="I10" s="63">
        <f t="shared" si="1"/>
        <v>-116.66666666666667</v>
      </c>
      <c r="J10" s="183"/>
    </row>
    <row r="11" spans="1:10" ht="15">
      <c r="A11" s="212">
        <v>2</v>
      </c>
      <c r="B11" s="64" t="s">
        <v>8</v>
      </c>
      <c r="C11" s="51">
        <v>1026</v>
      </c>
      <c r="D11" s="52">
        <v>1089</v>
      </c>
      <c r="E11" s="198">
        <v>1089</v>
      </c>
      <c r="F11" s="198">
        <v>1085</v>
      </c>
      <c r="G11" s="54">
        <f t="shared" si="2"/>
        <v>99.63269054178146</v>
      </c>
      <c r="H11" s="55">
        <f t="shared" si="0"/>
        <v>99.63269054178146</v>
      </c>
      <c r="I11" s="56">
        <f t="shared" si="1"/>
        <v>105.7504873294347</v>
      </c>
      <c r="J11" s="183"/>
    </row>
    <row r="12" spans="1:10" ht="15">
      <c r="A12" s="213"/>
      <c r="B12" s="7" t="s">
        <v>9</v>
      </c>
      <c r="C12" s="6">
        <v>873</v>
      </c>
      <c r="D12" s="10">
        <v>1002</v>
      </c>
      <c r="E12" s="10">
        <v>1000</v>
      </c>
      <c r="F12" s="10">
        <v>1005</v>
      </c>
      <c r="G12" s="19">
        <f t="shared" si="2"/>
        <v>100.49999999999999</v>
      </c>
      <c r="H12" s="20">
        <f t="shared" si="0"/>
        <v>100.2994011976048</v>
      </c>
      <c r="I12" s="57">
        <f t="shared" si="1"/>
        <v>115.12027491408934</v>
      </c>
      <c r="J12" s="183"/>
    </row>
    <row r="13" spans="1:9" ht="15">
      <c r="A13" s="213"/>
      <c r="B13" s="7" t="s">
        <v>10</v>
      </c>
      <c r="C13" s="6">
        <v>124</v>
      </c>
      <c r="D13" s="10">
        <v>10</v>
      </c>
      <c r="E13" s="10">
        <v>10</v>
      </c>
      <c r="F13" s="10">
        <v>8</v>
      </c>
      <c r="G13" s="19">
        <f t="shared" si="2"/>
        <v>80</v>
      </c>
      <c r="H13" s="20">
        <f t="shared" si="0"/>
        <v>80</v>
      </c>
      <c r="I13" s="57">
        <f t="shared" si="1"/>
        <v>6.451612903225806</v>
      </c>
    </row>
    <row r="14" spans="1:10" ht="15">
      <c r="A14" s="213"/>
      <c r="B14" s="7" t="s">
        <v>11</v>
      </c>
      <c r="C14" s="6">
        <v>24</v>
      </c>
      <c r="D14" s="10">
        <v>8</v>
      </c>
      <c r="E14" s="10">
        <v>8</v>
      </c>
      <c r="F14" s="10">
        <v>8</v>
      </c>
      <c r="G14" s="19">
        <f t="shared" si="2"/>
        <v>100</v>
      </c>
      <c r="H14" s="20">
        <f t="shared" si="0"/>
        <v>100</v>
      </c>
      <c r="I14" s="57">
        <f t="shared" si="1"/>
        <v>33.33333333333333</v>
      </c>
      <c r="J14" s="184"/>
    </row>
    <row r="15" spans="1:9" ht="26.25">
      <c r="A15" s="213"/>
      <c r="B15" s="8" t="s">
        <v>12</v>
      </c>
      <c r="C15" s="185">
        <f>C12+C14</f>
        <v>897</v>
      </c>
      <c r="D15" s="185">
        <v>1010</v>
      </c>
      <c r="E15" s="185">
        <f>E12+E14</f>
        <v>1008</v>
      </c>
      <c r="F15" s="185">
        <f>F12+F14</f>
        <v>1013</v>
      </c>
      <c r="G15" s="19">
        <f t="shared" si="2"/>
        <v>100.49603174603175</v>
      </c>
      <c r="H15" s="20">
        <f t="shared" si="0"/>
        <v>100.29702970297029</v>
      </c>
      <c r="I15" s="57">
        <f t="shared" si="1"/>
        <v>112.9319955406912</v>
      </c>
    </row>
    <row r="16" spans="1:9" ht="26.25">
      <c r="A16" s="213"/>
      <c r="B16" s="23" t="s">
        <v>13</v>
      </c>
      <c r="C16" s="24">
        <f>C14/C15</f>
        <v>0.026755852842809364</v>
      </c>
      <c r="D16" s="25">
        <v>0.007920792079207921</v>
      </c>
      <c r="E16" s="25">
        <f>E14/E15</f>
        <v>0.007936507936507936</v>
      </c>
      <c r="F16" s="26">
        <f>F14/F15</f>
        <v>0.007897334649555774</v>
      </c>
      <c r="G16" s="19">
        <f t="shared" si="2"/>
        <v>99.50641658440277</v>
      </c>
      <c r="H16" s="20">
        <f t="shared" si="0"/>
        <v>99.70384995064165</v>
      </c>
      <c r="I16" s="57">
        <f t="shared" si="1"/>
        <v>29.516288252714705</v>
      </c>
    </row>
    <row r="17" spans="1:9" ht="15.75" thickBot="1">
      <c r="A17" s="214"/>
      <c r="B17" s="65" t="s">
        <v>14</v>
      </c>
      <c r="C17" s="66">
        <f>C13/C15</f>
        <v>0.13823857302118173</v>
      </c>
      <c r="D17" s="67">
        <v>0.009900990099009901</v>
      </c>
      <c r="E17" s="67">
        <f>E13/E15</f>
        <v>0.00992063492063492</v>
      </c>
      <c r="F17" s="68">
        <f>F13/F15</f>
        <v>0.007897334649555774</v>
      </c>
      <c r="G17" s="61">
        <f t="shared" si="2"/>
        <v>79.6051332675222</v>
      </c>
      <c r="H17" s="62">
        <f t="shared" si="0"/>
        <v>79.76307996051332</v>
      </c>
      <c r="I17" s="63">
        <f t="shared" si="1"/>
        <v>5.712829984396395</v>
      </c>
    </row>
    <row r="18" spans="1:9" ht="15">
      <c r="A18" s="212">
        <v>3</v>
      </c>
      <c r="B18" s="64" t="s">
        <v>15</v>
      </c>
      <c r="C18" s="51">
        <v>59713</v>
      </c>
      <c r="D18" s="52">
        <v>136909</v>
      </c>
      <c r="E18" s="52">
        <v>140000</v>
      </c>
      <c r="F18" s="53">
        <v>142471</v>
      </c>
      <c r="G18" s="54">
        <f t="shared" si="2"/>
        <v>101.765</v>
      </c>
      <c r="H18" s="55">
        <f t="shared" si="0"/>
        <v>104.06255249837484</v>
      </c>
      <c r="I18" s="56">
        <f t="shared" si="1"/>
        <v>238.59293621154524</v>
      </c>
    </row>
    <row r="19" spans="1:9" ht="26.25" thickBot="1">
      <c r="A19" s="214"/>
      <c r="B19" s="69" t="s">
        <v>16</v>
      </c>
      <c r="C19" s="70">
        <f>C18/C12/12*1000</f>
        <v>5699.980908743796</v>
      </c>
      <c r="D19" s="70">
        <v>11386.310711909515</v>
      </c>
      <c r="E19" s="70">
        <f>E18/E12/12*1000</f>
        <v>11666.666666666666</v>
      </c>
      <c r="F19" s="70">
        <f>F18/F12/12*1000</f>
        <v>11813.515754560533</v>
      </c>
      <c r="G19" s="61">
        <f t="shared" si="2"/>
        <v>101.25870646766171</v>
      </c>
      <c r="H19" s="62">
        <f t="shared" si="0"/>
        <v>103.75191801330507</v>
      </c>
      <c r="I19" s="63">
        <f t="shared" si="1"/>
        <v>207.25535653002885</v>
      </c>
    </row>
    <row r="20" spans="1:9" ht="26.25">
      <c r="A20" s="212">
        <v>4</v>
      </c>
      <c r="B20" s="50" t="s">
        <v>20</v>
      </c>
      <c r="C20" s="51">
        <v>78000</v>
      </c>
      <c r="D20" s="52">
        <v>194380</v>
      </c>
      <c r="E20" s="52">
        <v>194400</v>
      </c>
      <c r="F20" s="73">
        <v>205767</v>
      </c>
      <c r="G20" s="54">
        <f t="shared" si="2"/>
        <v>105.84722222222223</v>
      </c>
      <c r="H20" s="55">
        <f t="shared" si="0"/>
        <v>105.85811297458588</v>
      </c>
      <c r="I20" s="56">
        <f t="shared" si="1"/>
        <v>263.80384615384617</v>
      </c>
    </row>
    <row r="21" spans="1:9" ht="15.75" thickBot="1">
      <c r="A21" s="214"/>
      <c r="B21" s="74" t="s">
        <v>17</v>
      </c>
      <c r="C21" s="75">
        <f>C20/C7/12*1000</f>
        <v>3645.541222658441</v>
      </c>
      <c r="D21" s="75">
        <v>9968.205128205129</v>
      </c>
      <c r="E21" s="75">
        <f>E20/E7/12*1000</f>
        <v>9969.23076923077</v>
      </c>
      <c r="F21" s="75">
        <f>F20/F7/12*1000</f>
        <v>10552.153846153846</v>
      </c>
      <c r="G21" s="61">
        <f t="shared" si="2"/>
        <v>105.84722222222223</v>
      </c>
      <c r="H21" s="62">
        <f t="shared" si="0"/>
        <v>105.85811297458585</v>
      </c>
      <c r="I21" s="78">
        <f t="shared" si="1"/>
        <v>289.4536970414201</v>
      </c>
    </row>
    <row r="22" spans="1:9" ht="39">
      <c r="A22" s="212">
        <v>5</v>
      </c>
      <c r="B22" s="79" t="s">
        <v>18</v>
      </c>
      <c r="C22" s="51">
        <v>135</v>
      </c>
      <c r="D22" s="52">
        <v>65</v>
      </c>
      <c r="E22" s="52">
        <v>63</v>
      </c>
      <c r="F22" s="73">
        <v>63</v>
      </c>
      <c r="G22" s="54">
        <f t="shared" si="2"/>
        <v>100</v>
      </c>
      <c r="H22" s="55">
        <f t="shared" si="0"/>
        <v>96.92307692307692</v>
      </c>
      <c r="I22" s="80">
        <f t="shared" si="1"/>
        <v>46.666666666666664</v>
      </c>
    </row>
    <row r="23" spans="1:9" ht="27" thickBot="1">
      <c r="A23" s="214"/>
      <c r="B23" s="81" t="s">
        <v>21</v>
      </c>
      <c r="C23" s="70">
        <f>C22/C7*100</f>
        <v>7.571508693213685</v>
      </c>
      <c r="D23" s="71">
        <v>4</v>
      </c>
      <c r="E23" s="71">
        <f>E22/E7*100</f>
        <v>3.876923076923077</v>
      </c>
      <c r="F23" s="82">
        <f>F22/F7*100</f>
        <v>3.876923076923077</v>
      </c>
      <c r="G23" s="61">
        <f t="shared" si="2"/>
        <v>100</v>
      </c>
      <c r="H23" s="62">
        <f t="shared" si="0"/>
        <v>96.92307692307692</v>
      </c>
      <c r="I23" s="78">
        <f t="shared" si="1"/>
        <v>51.20410256410256</v>
      </c>
    </row>
    <row r="24" spans="1:9" ht="36.75" customHeight="1">
      <c r="A24" s="225">
        <v>6</v>
      </c>
      <c r="B24" s="98" t="s">
        <v>19</v>
      </c>
      <c r="C24" s="95">
        <f>C25+C26+C27+C28+C29+C30+C31+C32+C33</f>
        <v>0</v>
      </c>
      <c r="D24" s="96">
        <v>43.2</v>
      </c>
      <c r="E24" s="96">
        <f>E25+E26+E27+E28+E29+E30+E31+E32+E33</f>
        <v>43.2</v>
      </c>
      <c r="F24" s="95">
        <f>F25+F26+F27+F28+F29+F30+F31+F32+F33</f>
        <v>43.7</v>
      </c>
      <c r="G24" s="54">
        <f t="shared" si="2"/>
        <v>101.15740740740742</v>
      </c>
      <c r="H24" s="55">
        <f t="shared" si="0"/>
        <v>101.15740740740742</v>
      </c>
      <c r="I24" s="80" t="e">
        <f t="shared" si="1"/>
        <v>#DIV/0!</v>
      </c>
    </row>
    <row r="25" spans="1:9" ht="15">
      <c r="A25" s="226"/>
      <c r="B25" s="9" t="s">
        <v>23</v>
      </c>
      <c r="C25" s="6">
        <v>0</v>
      </c>
      <c r="D25" s="10">
        <v>22</v>
      </c>
      <c r="E25" s="10">
        <v>22</v>
      </c>
      <c r="F25" s="13">
        <v>22</v>
      </c>
      <c r="G25" s="19">
        <f t="shared" si="2"/>
        <v>100</v>
      </c>
      <c r="H25" s="20">
        <f t="shared" si="0"/>
        <v>100</v>
      </c>
      <c r="I25" s="83" t="e">
        <f t="shared" si="1"/>
        <v>#DIV/0!</v>
      </c>
    </row>
    <row r="26" spans="1:9" ht="15">
      <c r="A26" s="226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26"/>
      <c r="B27" s="7" t="s">
        <v>159</v>
      </c>
      <c r="C27" s="6"/>
      <c r="D27" s="10">
        <v>18</v>
      </c>
      <c r="E27" s="10">
        <v>18</v>
      </c>
      <c r="F27" s="13">
        <v>18</v>
      </c>
      <c r="G27" s="19">
        <f t="shared" si="2"/>
        <v>100</v>
      </c>
      <c r="H27" s="20">
        <f t="shared" si="0"/>
        <v>100</v>
      </c>
      <c r="I27" s="83" t="e">
        <f t="shared" si="1"/>
        <v>#DIV/0!</v>
      </c>
    </row>
    <row r="28" spans="1:9" ht="15">
      <c r="A28" s="226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26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26"/>
      <c r="B30" s="7" t="s">
        <v>26</v>
      </c>
      <c r="C30" s="6"/>
      <c r="D30" s="10">
        <v>3.2</v>
      </c>
      <c r="E30" s="10">
        <v>3.2</v>
      </c>
      <c r="F30" s="13">
        <v>3.7</v>
      </c>
      <c r="G30" s="19">
        <f t="shared" si="2"/>
        <v>115.625</v>
      </c>
      <c r="H30" s="20">
        <f t="shared" si="0"/>
        <v>115.625</v>
      </c>
      <c r="I30" s="83" t="e">
        <f t="shared" si="1"/>
        <v>#DIV/0!</v>
      </c>
    </row>
    <row r="31" spans="1:9" ht="15">
      <c r="A31" s="226"/>
      <c r="B31" s="8" t="s">
        <v>166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26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26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26"/>
      <c r="B34" s="28" t="s">
        <v>30</v>
      </c>
      <c r="C34" s="32">
        <f>SUM(C35:C43)</f>
        <v>0</v>
      </c>
      <c r="D34" s="33">
        <v>17828</v>
      </c>
      <c r="E34" s="33">
        <f>SUM(E35:E43)</f>
        <v>17828</v>
      </c>
      <c r="F34" s="33">
        <f>SUM(F35:F43)</f>
        <v>19604</v>
      </c>
      <c r="G34" s="19">
        <f t="shared" si="2"/>
        <v>109.96185775185101</v>
      </c>
      <c r="H34" s="20">
        <f t="shared" si="0"/>
        <v>109.96185775185101</v>
      </c>
      <c r="I34" s="83" t="e">
        <f t="shared" si="1"/>
        <v>#DIV/0!</v>
      </c>
    </row>
    <row r="35" spans="1:9" ht="15">
      <c r="A35" s="226"/>
      <c r="B35" s="7" t="s">
        <v>31</v>
      </c>
      <c r="C35" s="6"/>
      <c r="D35" s="6">
        <v>936</v>
      </c>
      <c r="E35" s="10">
        <v>936</v>
      </c>
      <c r="F35" s="10">
        <v>1404</v>
      </c>
      <c r="G35" s="19">
        <f t="shared" si="2"/>
        <v>150</v>
      </c>
      <c r="H35" s="20">
        <f t="shared" si="0"/>
        <v>150</v>
      </c>
      <c r="I35" s="83" t="e">
        <f t="shared" si="1"/>
        <v>#DIV/0!</v>
      </c>
    </row>
    <row r="36" spans="1:9" ht="15">
      <c r="A36" s="226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26"/>
      <c r="B37" s="7" t="s">
        <v>159</v>
      </c>
      <c r="C37" s="6"/>
      <c r="D37" s="6">
        <v>3600</v>
      </c>
      <c r="E37" s="10">
        <v>3600</v>
      </c>
      <c r="F37" s="6">
        <v>3800</v>
      </c>
      <c r="G37" s="19">
        <f t="shared" si="2"/>
        <v>105.55555555555556</v>
      </c>
      <c r="H37" s="20">
        <f t="shared" si="0"/>
        <v>105.55555555555556</v>
      </c>
      <c r="I37" s="83" t="e">
        <f t="shared" si="1"/>
        <v>#DIV/0!</v>
      </c>
    </row>
    <row r="38" spans="1:9" ht="15">
      <c r="A38" s="226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26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26"/>
      <c r="B40" s="7" t="s">
        <v>35</v>
      </c>
      <c r="C40" s="6"/>
      <c r="D40" s="6">
        <v>13292</v>
      </c>
      <c r="E40" s="10">
        <v>13292</v>
      </c>
      <c r="F40" s="6">
        <v>14400</v>
      </c>
      <c r="G40" s="19">
        <f t="shared" si="2"/>
        <v>108.33584110743304</v>
      </c>
      <c r="H40" s="20">
        <f t="shared" si="0"/>
        <v>108.33584110743304</v>
      </c>
      <c r="I40" s="83" t="e">
        <f t="shared" si="1"/>
        <v>#DIV/0!</v>
      </c>
    </row>
    <row r="41" spans="1:9" ht="15">
      <c r="A41" s="226"/>
      <c r="B41" s="8" t="s">
        <v>174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26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26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26"/>
      <c r="B44" s="23" t="s">
        <v>39</v>
      </c>
      <c r="C44" s="32">
        <f>SUM(C45:C47)</f>
        <v>32547.1</v>
      </c>
      <c r="D44" s="33">
        <v>103746.66</v>
      </c>
      <c r="E44" s="33">
        <v>97231.7</v>
      </c>
      <c r="F44" s="33">
        <f>SUM(F45:F47)</f>
        <v>102969.725</v>
      </c>
      <c r="G44" s="19">
        <f t="shared" si="2"/>
        <v>105.90139326989039</v>
      </c>
      <c r="H44" s="20">
        <f t="shared" si="0"/>
        <v>99.2511228795221</v>
      </c>
      <c r="I44" s="83">
        <f t="shared" si="1"/>
        <v>316.37142786914967</v>
      </c>
    </row>
    <row r="45" spans="1:9" ht="15">
      <c r="A45" s="226"/>
      <c r="B45" s="7" t="s">
        <v>154</v>
      </c>
      <c r="C45" s="6">
        <v>1433.8</v>
      </c>
      <c r="D45" s="10">
        <v>0</v>
      </c>
      <c r="E45" s="10">
        <v>0</v>
      </c>
      <c r="F45" s="33">
        <f>'[1]4 вал.прод'!D21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26"/>
      <c r="B46" s="7" t="s">
        <v>40</v>
      </c>
      <c r="C46" s="6">
        <v>3346.7</v>
      </c>
      <c r="D46" s="10">
        <v>21807.93</v>
      </c>
      <c r="E46" s="10">
        <v>17132.41</v>
      </c>
      <c r="F46" s="33">
        <f>'4 вал.прод'!D57</f>
        <v>18459.975</v>
      </c>
      <c r="G46" s="19">
        <f t="shared" si="2"/>
        <v>107.74885144588531</v>
      </c>
      <c r="H46" s="20">
        <f t="shared" si="0"/>
        <v>84.64799272558193</v>
      </c>
      <c r="I46" s="83">
        <f t="shared" si="1"/>
        <v>551.587384587803</v>
      </c>
    </row>
    <row r="47" spans="1:9" ht="15">
      <c r="A47" s="226"/>
      <c r="B47" s="7" t="s">
        <v>41</v>
      </c>
      <c r="C47" s="6">
        <v>27766.6</v>
      </c>
      <c r="D47" s="10">
        <v>81938.73</v>
      </c>
      <c r="E47" s="10">
        <v>82344.93</v>
      </c>
      <c r="F47" s="33">
        <f>'4 вал.прод'!D39</f>
        <v>84509.75</v>
      </c>
      <c r="G47" s="19">
        <f t="shared" si="2"/>
        <v>102.62896574203172</v>
      </c>
      <c r="H47" s="20">
        <f t="shared" si="0"/>
        <v>103.13773474399714</v>
      </c>
      <c r="I47" s="83">
        <f t="shared" si="1"/>
        <v>304.3575734875714</v>
      </c>
    </row>
    <row r="48" spans="1:9" ht="15">
      <c r="A48" s="226"/>
      <c r="B48" s="27" t="s">
        <v>42</v>
      </c>
      <c r="C48" s="32">
        <f>C44+C34</f>
        <v>32547.1</v>
      </c>
      <c r="D48" s="33">
        <v>121574.66</v>
      </c>
      <c r="E48" s="33">
        <f>E44+E34</f>
        <v>115059.7</v>
      </c>
      <c r="F48" s="29">
        <f>F44+F34</f>
        <v>122573.725</v>
      </c>
      <c r="G48" s="19">
        <f t="shared" si="2"/>
        <v>106.53054457816246</v>
      </c>
      <c r="H48" s="20">
        <f t="shared" si="0"/>
        <v>100.82177075387256</v>
      </c>
      <c r="I48" s="83">
        <f t="shared" si="1"/>
        <v>376.60413677409053</v>
      </c>
    </row>
    <row r="49" spans="1:9" ht="15">
      <c r="A49" s="226"/>
      <c r="B49" s="28" t="s">
        <v>17</v>
      </c>
      <c r="C49" s="21">
        <f>C48/C7/12*1000</f>
        <v>1521.1768554870068</v>
      </c>
      <c r="D49" s="21">
        <v>6234.597948717948</v>
      </c>
      <c r="E49" s="21">
        <f>E48/E7/12*1000</f>
        <v>5900.497435897436</v>
      </c>
      <c r="F49" s="21">
        <f>F48/F7/12*1000</f>
        <v>6285.832051282053</v>
      </c>
      <c r="G49" s="19">
        <f t="shared" si="2"/>
        <v>106.53054457816249</v>
      </c>
      <c r="H49" s="20">
        <f t="shared" si="0"/>
        <v>100.8217707538726</v>
      </c>
      <c r="I49" s="83">
        <f t="shared" si="1"/>
        <v>413.22164668812525</v>
      </c>
    </row>
    <row r="50" spans="1:9" ht="15">
      <c r="A50" s="226"/>
      <c r="B50" s="39" t="s">
        <v>109</v>
      </c>
      <c r="C50" s="43"/>
      <c r="D50" s="44">
        <v>34536</v>
      </c>
      <c r="E50" s="44">
        <v>34500</v>
      </c>
      <c r="F50" s="45">
        <f>'[1]4 вал.прод'!D87</f>
        <v>34536</v>
      </c>
      <c r="G50" s="19">
        <f>F50/E50*100</f>
        <v>100.10434782608695</v>
      </c>
      <c r="H50" s="20">
        <f>F50/D50*100</f>
        <v>100</v>
      </c>
      <c r="I50" s="83" t="e">
        <f>F50/C50*100</f>
        <v>#DIV/0!</v>
      </c>
    </row>
    <row r="51" spans="1:9" ht="15.75" thickBot="1">
      <c r="A51" s="227"/>
      <c r="B51" s="84" t="s">
        <v>110</v>
      </c>
      <c r="C51" s="85"/>
      <c r="D51" s="86">
        <v>46017.579999999994</v>
      </c>
      <c r="E51" s="86">
        <v>46000</v>
      </c>
      <c r="F51" s="87">
        <f>'[1]4 вал.прод'!D86</f>
        <v>46017.579999999994</v>
      </c>
      <c r="G51" s="61">
        <f>F51/E51*100</f>
        <v>100.03821739130434</v>
      </c>
      <c r="H51" s="62">
        <f>F51/D51*100</f>
        <v>100</v>
      </c>
      <c r="I51" s="78" t="e">
        <f>F51/C51*100</f>
        <v>#DIV/0!</v>
      </c>
    </row>
    <row r="52" spans="1:9" ht="26.25">
      <c r="A52" s="212">
        <v>7</v>
      </c>
      <c r="B52" s="88" t="s">
        <v>43</v>
      </c>
      <c r="C52" s="89">
        <f>C48/C53</f>
        <v>309.97238095238095</v>
      </c>
      <c r="D52" s="90">
        <v>584.4935576923077</v>
      </c>
      <c r="E52" s="90">
        <f>E48/E53</f>
        <v>553.1716346153846</v>
      </c>
      <c r="F52" s="91">
        <f>F48/F53</f>
        <v>583.6844047619048</v>
      </c>
      <c r="G52" s="54">
        <f t="shared" si="2"/>
        <v>105.51596796313237</v>
      </c>
      <c r="H52" s="55">
        <f t="shared" si="0"/>
        <v>99.86156341335949</v>
      </c>
      <c r="I52" s="80">
        <f t="shared" si="1"/>
        <v>188.30206838704527</v>
      </c>
    </row>
    <row r="53" spans="1:9" ht="52.5" thickBot="1">
      <c r="A53" s="214"/>
      <c r="B53" s="92" t="s">
        <v>44</v>
      </c>
      <c r="C53" s="59">
        <v>105</v>
      </c>
      <c r="D53" s="60">
        <v>208</v>
      </c>
      <c r="E53" s="60">
        <v>208</v>
      </c>
      <c r="F53" s="60">
        <v>210</v>
      </c>
      <c r="G53" s="61">
        <f t="shared" si="2"/>
        <v>100.96153846153845</v>
      </c>
      <c r="H53" s="62">
        <f t="shared" si="0"/>
        <v>100.96153846153845</v>
      </c>
      <c r="I53" s="78">
        <f t="shared" si="1"/>
        <v>200</v>
      </c>
    </row>
    <row r="54" spans="1:9" ht="15">
      <c r="A54" s="212">
        <v>8</v>
      </c>
      <c r="B54" s="93" t="s">
        <v>45</v>
      </c>
      <c r="C54" s="51">
        <v>3920</v>
      </c>
      <c r="D54" s="52">
        <v>94380</v>
      </c>
      <c r="E54" s="52">
        <v>94380</v>
      </c>
      <c r="F54" s="52">
        <v>107349</v>
      </c>
      <c r="G54" s="54">
        <f t="shared" si="2"/>
        <v>113.74125874125873</v>
      </c>
      <c r="H54" s="55">
        <f t="shared" si="0"/>
        <v>113.74125874125873</v>
      </c>
      <c r="I54" s="80">
        <f t="shared" si="1"/>
        <v>2738.4948979591836</v>
      </c>
    </row>
    <row r="55" spans="1:9" ht="15.75" thickBot="1">
      <c r="A55" s="214"/>
      <c r="B55" s="74" t="s">
        <v>17</v>
      </c>
      <c r="C55" s="70">
        <f>C54/C7/12*1000</f>
        <v>183.21181529257805</v>
      </c>
      <c r="D55" s="70">
        <v>4840</v>
      </c>
      <c r="E55" s="70">
        <f>E54/E7/12*1000</f>
        <v>4840</v>
      </c>
      <c r="F55" s="70">
        <f>F54/F7/12*1000</f>
        <v>5505.076923076923</v>
      </c>
      <c r="G55" s="61">
        <f t="shared" si="2"/>
        <v>113.74125874125873</v>
      </c>
      <c r="H55" s="62">
        <f t="shared" si="0"/>
        <v>113.74125874125873</v>
      </c>
      <c r="I55" s="78">
        <f t="shared" si="1"/>
        <v>3004.760863422292</v>
      </c>
    </row>
    <row r="56" spans="1:9" ht="15">
      <c r="A56" s="212">
        <v>9</v>
      </c>
      <c r="B56" s="94" t="s">
        <v>46</v>
      </c>
      <c r="C56" s="95">
        <f>C58+C66+C67+C68+C69+C72+C73+C74+C75+C76+C77+C78</f>
        <v>685.2</v>
      </c>
      <c r="D56" s="96">
        <v>12338.379</v>
      </c>
      <c r="E56" s="96">
        <f>E58+E66+E67+E68+E69+E72+E73+E74+E75+E76+E77+E78</f>
        <v>12198.5</v>
      </c>
      <c r="F56" s="97">
        <f>F58+F66+F67+F68+F69+F72+F73+F74+F75+F76+F77+F78</f>
        <v>13333.5</v>
      </c>
      <c r="G56" s="54">
        <f t="shared" si="2"/>
        <v>109.30442267491904</v>
      </c>
      <c r="H56" s="55">
        <f t="shared" si="0"/>
        <v>108.06524908985207</v>
      </c>
      <c r="I56" s="80">
        <f t="shared" si="1"/>
        <v>1945.9281961471102</v>
      </c>
    </row>
    <row r="57" spans="1:9" ht="15">
      <c r="A57" s="213"/>
      <c r="B57" s="28" t="s">
        <v>17</v>
      </c>
      <c r="C57" s="21">
        <f>C56/C7*1000/12</f>
        <v>32.024677509814914</v>
      </c>
      <c r="D57" s="21">
        <v>632.7373846153847</v>
      </c>
      <c r="E57" s="21">
        <f>E56/E7*1000/12</f>
        <v>625.5641025641025</v>
      </c>
      <c r="F57" s="21">
        <f>F56/F7*1000/12</f>
        <v>683.7692307692308</v>
      </c>
      <c r="G57" s="19">
        <f t="shared" si="2"/>
        <v>109.30442267491907</v>
      </c>
      <c r="H57" s="20">
        <f t="shared" si="0"/>
        <v>108.06524908985207</v>
      </c>
      <c r="I57" s="83">
        <f t="shared" si="1"/>
        <v>2135.132291526337</v>
      </c>
    </row>
    <row r="58" spans="1:9" ht="15">
      <c r="A58" s="213"/>
      <c r="B58" s="28" t="s">
        <v>47</v>
      </c>
      <c r="C58" s="32">
        <f>SUM(C59:C65)</f>
        <v>0</v>
      </c>
      <c r="D58" s="33">
        <v>42</v>
      </c>
      <c r="E58" s="33">
        <f>SUM(E59:E65)</f>
        <v>42</v>
      </c>
      <c r="F58" s="32">
        <f>SUM(F59:F65)</f>
        <v>42</v>
      </c>
      <c r="G58" s="19">
        <f t="shared" si="2"/>
        <v>100</v>
      </c>
      <c r="H58" s="20">
        <f t="shared" si="0"/>
        <v>100</v>
      </c>
      <c r="I58" s="83" t="e">
        <f t="shared" si="1"/>
        <v>#DIV/0!</v>
      </c>
    </row>
    <row r="59" spans="1:9" ht="15">
      <c r="A59" s="213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13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13"/>
      <c r="B61" s="7" t="s">
        <v>50</v>
      </c>
      <c r="C61" s="6"/>
      <c r="D61" s="6">
        <v>42</v>
      </c>
      <c r="E61" s="10">
        <v>42</v>
      </c>
      <c r="F61" s="6">
        <v>42</v>
      </c>
      <c r="G61" s="19">
        <f t="shared" si="2"/>
        <v>100</v>
      </c>
      <c r="H61" s="20">
        <f t="shared" si="0"/>
        <v>100</v>
      </c>
      <c r="I61" s="83" t="e">
        <f t="shared" si="1"/>
        <v>#DIV/0!</v>
      </c>
    </row>
    <row r="62" spans="1:9" ht="15">
      <c r="A62" s="213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13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13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13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13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13"/>
      <c r="B67" s="7" t="s">
        <v>56</v>
      </c>
      <c r="C67" s="6">
        <v>390</v>
      </c>
      <c r="D67" s="10">
        <v>3583</v>
      </c>
      <c r="E67" s="10">
        <v>2600</v>
      </c>
      <c r="F67" s="13">
        <v>2685</v>
      </c>
      <c r="G67" s="19">
        <f t="shared" si="2"/>
        <v>103.26923076923077</v>
      </c>
      <c r="H67" s="20">
        <f t="shared" si="0"/>
        <v>74.93720346078705</v>
      </c>
      <c r="I67" s="83">
        <f t="shared" si="1"/>
        <v>688.4615384615385</v>
      </c>
    </row>
    <row r="68" spans="1:9" ht="15">
      <c r="A68" s="213"/>
      <c r="B68" s="7" t="s">
        <v>57</v>
      </c>
      <c r="C68" s="6">
        <v>30</v>
      </c>
      <c r="D68" s="10">
        <v>2016</v>
      </c>
      <c r="E68" s="10">
        <v>2100</v>
      </c>
      <c r="F68" s="13">
        <v>2300</v>
      </c>
      <c r="G68" s="19">
        <f t="shared" si="2"/>
        <v>109.52380952380953</v>
      </c>
      <c r="H68" s="20">
        <f t="shared" si="0"/>
        <v>114.08730158730158</v>
      </c>
      <c r="I68" s="83">
        <f t="shared" si="1"/>
        <v>7666.666666666667</v>
      </c>
    </row>
    <row r="69" spans="1:9" ht="15">
      <c r="A69" s="213"/>
      <c r="B69" s="28" t="s">
        <v>58</v>
      </c>
      <c r="C69" s="32">
        <f>C70+C71</f>
        <v>106</v>
      </c>
      <c r="D69" s="33">
        <v>6000</v>
      </c>
      <c r="E69" s="33">
        <f>E70+E71</f>
        <v>6300</v>
      </c>
      <c r="F69" s="29">
        <f>F70+F71</f>
        <v>6910</v>
      </c>
      <c r="G69" s="19">
        <f t="shared" si="2"/>
        <v>109.6825396825397</v>
      </c>
      <c r="H69" s="20">
        <f t="shared" si="0"/>
        <v>115.16666666666666</v>
      </c>
      <c r="I69" s="83">
        <f t="shared" si="1"/>
        <v>6518.867924528301</v>
      </c>
    </row>
    <row r="70" spans="1:9" ht="15">
      <c r="A70" s="213"/>
      <c r="B70" s="7" t="s">
        <v>59</v>
      </c>
      <c r="C70" s="6">
        <v>50</v>
      </c>
      <c r="D70" s="10">
        <v>3260</v>
      </c>
      <c r="E70" s="15">
        <v>3500</v>
      </c>
      <c r="F70" s="199">
        <v>3560</v>
      </c>
      <c r="G70" s="19">
        <f t="shared" si="2"/>
        <v>101.71428571428571</v>
      </c>
      <c r="H70" s="20">
        <f t="shared" si="0"/>
        <v>109.20245398773005</v>
      </c>
      <c r="I70" s="83">
        <f t="shared" si="1"/>
        <v>7120</v>
      </c>
    </row>
    <row r="71" spans="1:10" ht="15">
      <c r="A71" s="213"/>
      <c r="B71" s="7" t="s">
        <v>60</v>
      </c>
      <c r="C71" s="6">
        <v>56</v>
      </c>
      <c r="D71" s="15">
        <v>2740</v>
      </c>
      <c r="E71" s="15">
        <v>2800</v>
      </c>
      <c r="F71" s="199">
        <v>3350</v>
      </c>
      <c r="G71" s="19">
        <f t="shared" si="2"/>
        <v>119.64285714285714</v>
      </c>
      <c r="H71" s="20">
        <f t="shared" si="0"/>
        <v>122.26277372262773</v>
      </c>
      <c r="I71" s="83">
        <f t="shared" si="1"/>
        <v>5982.142857142857</v>
      </c>
      <c r="J71" s="183" t="s">
        <v>258</v>
      </c>
    </row>
    <row r="72" spans="1:9" ht="15">
      <c r="A72" s="213"/>
      <c r="B72" s="7" t="s">
        <v>61</v>
      </c>
      <c r="C72" s="6">
        <v>5</v>
      </c>
      <c r="D72" s="10">
        <v>37.379</v>
      </c>
      <c r="E72" s="10">
        <v>37.3</v>
      </c>
      <c r="F72" s="13">
        <v>22.3</v>
      </c>
      <c r="G72" s="19">
        <f t="shared" si="2"/>
        <v>59.78552278820376</v>
      </c>
      <c r="H72" s="20">
        <f t="shared" si="0"/>
        <v>59.6591669119024</v>
      </c>
      <c r="I72" s="83">
        <f t="shared" si="1"/>
        <v>446</v>
      </c>
    </row>
    <row r="73" spans="1:9" ht="15">
      <c r="A73" s="213"/>
      <c r="B73" s="7" t="s">
        <v>62</v>
      </c>
      <c r="C73" s="6"/>
      <c r="D73" s="10">
        <v>125</v>
      </c>
      <c r="E73" s="10">
        <v>130</v>
      </c>
      <c r="F73" s="13">
        <v>135</v>
      </c>
      <c r="G73" s="19">
        <f t="shared" si="2"/>
        <v>103.84615384615385</v>
      </c>
      <c r="H73" s="20">
        <f t="shared" si="0"/>
        <v>108</v>
      </c>
      <c r="I73" s="83" t="e">
        <f t="shared" si="1"/>
        <v>#DIV/0!</v>
      </c>
    </row>
    <row r="74" spans="1:9" ht="15">
      <c r="A74" s="213"/>
      <c r="B74" s="7" t="s">
        <v>63</v>
      </c>
      <c r="C74" s="6">
        <v>10</v>
      </c>
      <c r="D74" s="10">
        <v>115</v>
      </c>
      <c r="E74" s="10">
        <v>120</v>
      </c>
      <c r="F74" s="10">
        <v>170</v>
      </c>
      <c r="G74" s="19">
        <f t="shared" si="2"/>
        <v>141.66666666666669</v>
      </c>
      <c r="H74" s="20">
        <f t="shared" si="0"/>
        <v>147.82608695652172</v>
      </c>
      <c r="I74" s="83">
        <f t="shared" si="1"/>
        <v>1700</v>
      </c>
    </row>
    <row r="75" spans="1:9" ht="15">
      <c r="A75" s="213"/>
      <c r="B75" s="7" t="s">
        <v>64</v>
      </c>
      <c r="C75" s="6">
        <v>144.2</v>
      </c>
      <c r="D75" s="10">
        <v>367.3</v>
      </c>
      <c r="E75" s="10">
        <v>369.2</v>
      </c>
      <c r="F75" s="13">
        <v>369.2</v>
      </c>
      <c r="G75" s="19">
        <f t="shared" si="2"/>
        <v>100</v>
      </c>
      <c r="H75" s="20">
        <f aca="true" t="shared" si="3" ref="H75:H119">F75/D75*100</f>
        <v>100.51728832017423</v>
      </c>
      <c r="I75" s="83">
        <f aca="true" t="shared" si="4" ref="I75:I119">F75/C75*100</f>
        <v>256.0332871012483</v>
      </c>
    </row>
    <row r="76" spans="1:9" ht="15">
      <c r="A76" s="213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13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14"/>
      <c r="B78" s="58" t="s">
        <v>160</v>
      </c>
      <c r="C78" s="59"/>
      <c r="D78" s="60">
        <v>420</v>
      </c>
      <c r="E78" s="60">
        <v>500</v>
      </c>
      <c r="F78" s="59">
        <v>700</v>
      </c>
      <c r="G78" s="61">
        <f t="shared" si="5"/>
        <v>140</v>
      </c>
      <c r="H78" s="62">
        <f t="shared" si="3"/>
        <v>166.66666666666669</v>
      </c>
      <c r="I78" s="78" t="e">
        <f t="shared" si="4"/>
        <v>#DIV/0!</v>
      </c>
    </row>
    <row r="79" spans="1:10" ht="39">
      <c r="A79" s="222">
        <v>10</v>
      </c>
      <c r="B79" s="98" t="s">
        <v>67</v>
      </c>
      <c r="C79" s="95">
        <f>C80+C81</f>
        <v>350</v>
      </c>
      <c r="D79" s="96">
        <f>D80+D81</f>
        <v>6427.4</v>
      </c>
      <c r="E79" s="96">
        <f>E80+E81</f>
        <v>6500</v>
      </c>
      <c r="F79" s="96">
        <f>F80+F81</f>
        <v>5020</v>
      </c>
      <c r="G79" s="54">
        <f t="shared" si="5"/>
        <v>77.23076923076924</v>
      </c>
      <c r="H79" s="55">
        <f t="shared" si="3"/>
        <v>78.10312101316241</v>
      </c>
      <c r="I79" s="80">
        <f t="shared" si="4"/>
        <v>1434.2857142857144</v>
      </c>
      <c r="J79" s="3"/>
    </row>
    <row r="80" spans="1:10" ht="15">
      <c r="A80" s="224"/>
      <c r="B80" s="7" t="s">
        <v>68</v>
      </c>
      <c r="C80" s="6"/>
      <c r="D80" s="10">
        <v>899.4</v>
      </c>
      <c r="E80" s="10">
        <v>900</v>
      </c>
      <c r="F80" s="16">
        <v>650</v>
      </c>
      <c r="G80" s="19">
        <f t="shared" si="5"/>
        <v>72.22222222222221</v>
      </c>
      <c r="H80" s="20">
        <f t="shared" si="3"/>
        <v>72.27040249054926</v>
      </c>
      <c r="I80" s="83" t="e">
        <f t="shared" si="4"/>
        <v>#DIV/0!</v>
      </c>
      <c r="J80" s="183" t="s">
        <v>259</v>
      </c>
    </row>
    <row r="81" spans="1:10" ht="15">
      <c r="A81" s="224"/>
      <c r="B81" s="5" t="s">
        <v>69</v>
      </c>
      <c r="C81" s="6">
        <v>350</v>
      </c>
      <c r="D81" s="10">
        <v>5528</v>
      </c>
      <c r="E81" s="10">
        <v>5600</v>
      </c>
      <c r="F81" s="16">
        <v>4370</v>
      </c>
      <c r="G81" s="19">
        <f t="shared" si="5"/>
        <v>78.03571428571429</v>
      </c>
      <c r="H81" s="20">
        <f t="shared" si="3"/>
        <v>79.0520984081042</v>
      </c>
      <c r="I81" s="83">
        <f t="shared" si="4"/>
        <v>1248.5714285714287</v>
      </c>
      <c r="J81" s="3"/>
    </row>
    <row r="82" spans="1:10" ht="39.75" thickBot="1">
      <c r="A82" s="223"/>
      <c r="B82" s="92" t="s">
        <v>70</v>
      </c>
      <c r="C82" s="59">
        <v>0</v>
      </c>
      <c r="D82" s="60">
        <v>0</v>
      </c>
      <c r="E82" s="60">
        <v>0</v>
      </c>
      <c r="F82" s="6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22">
        <v>11</v>
      </c>
      <c r="B83" s="64" t="s">
        <v>71</v>
      </c>
      <c r="C83" s="64">
        <v>22000</v>
      </c>
      <c r="D83" s="93">
        <v>33240</v>
      </c>
      <c r="E83" s="93">
        <v>33240</v>
      </c>
      <c r="F83" s="93">
        <v>33240</v>
      </c>
      <c r="G83" s="54">
        <f t="shared" si="5"/>
        <v>100</v>
      </c>
      <c r="H83" s="55">
        <f t="shared" si="3"/>
        <v>100</v>
      </c>
      <c r="I83" s="80">
        <f t="shared" si="4"/>
        <v>151.0909090909091</v>
      </c>
      <c r="J83" s="3"/>
    </row>
    <row r="84" spans="1:10" ht="26.25">
      <c r="A84" s="224"/>
      <c r="B84" s="23" t="s">
        <v>72</v>
      </c>
      <c r="C84" s="34">
        <f>C83/C7</f>
        <v>12.338754907459338</v>
      </c>
      <c r="D84" s="35">
        <v>20.455384615384617</v>
      </c>
      <c r="E84" s="35">
        <f>E83/E7</f>
        <v>20.455384615384617</v>
      </c>
      <c r="F84" s="36">
        <f>F83/F7</f>
        <v>20.455384615384617</v>
      </c>
      <c r="G84" s="19">
        <f t="shared" si="5"/>
        <v>100</v>
      </c>
      <c r="H84" s="20">
        <f t="shared" si="3"/>
        <v>100</v>
      </c>
      <c r="I84" s="83">
        <f t="shared" si="4"/>
        <v>165.7815944055944</v>
      </c>
      <c r="J84" s="3"/>
    </row>
    <row r="85" spans="1:10" ht="52.5" thickBot="1">
      <c r="A85" s="223"/>
      <c r="B85" s="81" t="s">
        <v>73</v>
      </c>
      <c r="C85" s="70">
        <f>C82/C83*100</f>
        <v>0</v>
      </c>
      <c r="D85" s="71"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22">
        <v>12</v>
      </c>
      <c r="B86" s="79" t="s">
        <v>74</v>
      </c>
      <c r="C86" s="51">
        <v>25</v>
      </c>
      <c r="D86" s="52">
        <v>77</v>
      </c>
      <c r="E86" s="52">
        <v>5</v>
      </c>
      <c r="F86" s="168">
        <v>5</v>
      </c>
      <c r="G86" s="54">
        <f t="shared" si="5"/>
        <v>100</v>
      </c>
      <c r="H86" s="55">
        <f t="shared" si="3"/>
        <v>6.493506493506493</v>
      </c>
      <c r="I86" s="80">
        <f t="shared" si="4"/>
        <v>20</v>
      </c>
      <c r="J86" s="183"/>
    </row>
    <row r="87" spans="1:10" ht="27" thickBot="1">
      <c r="A87" s="223"/>
      <c r="B87" s="81" t="s">
        <v>75</v>
      </c>
      <c r="C87" s="75">
        <f>C86*1000/C7</f>
        <v>14.021312394840157</v>
      </c>
      <c r="D87" s="105">
        <v>47.38461538461539</v>
      </c>
      <c r="E87" s="105">
        <f>E86*1000/E7</f>
        <v>3.076923076923077</v>
      </c>
      <c r="F87" s="105">
        <f>F86*1000/F7</f>
        <v>3.076923076923077</v>
      </c>
      <c r="G87" s="61">
        <f t="shared" si="5"/>
        <v>100</v>
      </c>
      <c r="H87" s="62">
        <f t="shared" si="3"/>
        <v>6.493506493506493</v>
      </c>
      <c r="I87" s="78">
        <f t="shared" si="4"/>
        <v>21.944615384615386</v>
      </c>
      <c r="J87" s="3"/>
    </row>
    <row r="88" spans="1:10" ht="26.25">
      <c r="A88" s="222">
        <v>13</v>
      </c>
      <c r="B88" s="79" t="s">
        <v>76</v>
      </c>
      <c r="C88" s="51">
        <v>7</v>
      </c>
      <c r="D88" s="52">
        <v>27</v>
      </c>
      <c r="E88" s="52">
        <v>27</v>
      </c>
      <c r="F88" s="52">
        <v>27</v>
      </c>
      <c r="G88" s="54">
        <f t="shared" si="5"/>
        <v>100</v>
      </c>
      <c r="H88" s="55">
        <f t="shared" si="3"/>
        <v>100</v>
      </c>
      <c r="I88" s="80">
        <f t="shared" si="4"/>
        <v>385.7142857142857</v>
      </c>
      <c r="J88" s="183"/>
    </row>
    <row r="89" spans="1:10" ht="26.25">
      <c r="A89" s="22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23"/>
      <c r="B90" s="81" t="s">
        <v>200</v>
      </c>
      <c r="C90" s="75">
        <f>(C88+C89)*10000/C7</f>
        <v>39.25967470555244</v>
      </c>
      <c r="D90" s="75">
        <v>166.15384615384616</v>
      </c>
      <c r="E90" s="75">
        <f>(E88+E89)*10000/E7</f>
        <v>166.15384615384616</v>
      </c>
      <c r="F90" s="75">
        <f>(F88+F89)*10000/F7</f>
        <v>166.15384615384616</v>
      </c>
      <c r="G90" s="61">
        <f t="shared" si="5"/>
        <v>100</v>
      </c>
      <c r="H90" s="62">
        <f t="shared" si="3"/>
        <v>100</v>
      </c>
      <c r="I90" s="78">
        <f t="shared" si="4"/>
        <v>423.21758241758243</v>
      </c>
      <c r="J90" s="3"/>
    </row>
    <row r="91" spans="1:10" ht="50.25" customHeight="1">
      <c r="A91" s="222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23"/>
      <c r="B92" s="81" t="s">
        <v>80</v>
      </c>
      <c r="C92" s="104">
        <f>C91/C7*100</f>
        <v>0</v>
      </c>
      <c r="D92" s="71">
        <v>55.38461538461539</v>
      </c>
      <c r="E92" s="71">
        <f>E91/E7*100</f>
        <v>55.38461538461539</v>
      </c>
      <c r="F92" s="71">
        <f>F91/F7*100</f>
        <v>55.38461538461539</v>
      </c>
      <c r="G92" s="61">
        <f t="shared" si="5"/>
        <v>100</v>
      </c>
      <c r="H92" s="62">
        <f t="shared" si="3"/>
        <v>100</v>
      </c>
      <c r="I92" s="78" t="e">
        <f t="shared" si="4"/>
        <v>#DIV/0!</v>
      </c>
      <c r="J92" s="3"/>
    </row>
    <row r="93" spans="1:10" ht="15">
      <c r="A93" s="222">
        <v>15</v>
      </c>
      <c r="B93" s="64" t="s">
        <v>81</v>
      </c>
      <c r="C93" s="51">
        <v>16</v>
      </c>
      <c r="D93" s="52">
        <v>51</v>
      </c>
      <c r="E93" s="168">
        <v>30</v>
      </c>
      <c r="F93" s="168">
        <v>34</v>
      </c>
      <c r="G93" s="54">
        <f t="shared" si="5"/>
        <v>113.33333333333333</v>
      </c>
      <c r="H93" s="55">
        <f t="shared" si="3"/>
        <v>66.66666666666666</v>
      </c>
      <c r="I93" s="80">
        <f t="shared" si="4"/>
        <v>212.5</v>
      </c>
      <c r="J93" s="3"/>
    </row>
    <row r="94" spans="1:10" ht="15">
      <c r="A94" s="224"/>
      <c r="B94" s="7" t="s">
        <v>82</v>
      </c>
      <c r="C94" s="6">
        <v>16</v>
      </c>
      <c r="D94" s="10">
        <v>37</v>
      </c>
      <c r="E94" s="169">
        <v>30</v>
      </c>
      <c r="F94" s="169">
        <v>31</v>
      </c>
      <c r="G94" s="19">
        <f t="shared" si="5"/>
        <v>103.33333333333334</v>
      </c>
      <c r="H94" s="20">
        <f t="shared" si="3"/>
        <v>83.78378378378379</v>
      </c>
      <c r="I94" s="83">
        <f t="shared" si="4"/>
        <v>193.75</v>
      </c>
      <c r="J94" s="3"/>
    </row>
    <row r="95" spans="1:10" ht="15">
      <c r="A95" s="224"/>
      <c r="B95" s="28" t="s">
        <v>83</v>
      </c>
      <c r="C95" s="24">
        <f>C94/C93</f>
        <v>1</v>
      </c>
      <c r="D95" s="25">
        <v>0.7254901960784313</v>
      </c>
      <c r="E95" s="25">
        <f>E94/E93</f>
        <v>1</v>
      </c>
      <c r="F95" s="25">
        <f>F94/F93</f>
        <v>0.9117647058823529</v>
      </c>
      <c r="G95" s="19">
        <f t="shared" si="5"/>
        <v>91.17647058823529</v>
      </c>
      <c r="H95" s="20">
        <f t="shared" si="3"/>
        <v>125.67567567567568</v>
      </c>
      <c r="I95" s="83">
        <f t="shared" si="4"/>
        <v>91.17647058823529</v>
      </c>
      <c r="J95" s="3"/>
    </row>
    <row r="96" spans="1:10" ht="39">
      <c r="A96" s="224"/>
      <c r="B96" s="8" t="s">
        <v>84</v>
      </c>
      <c r="C96" s="6">
        <v>0</v>
      </c>
      <c r="D96" s="10">
        <v>0</v>
      </c>
      <c r="E96" s="169">
        <v>0</v>
      </c>
      <c r="F96" s="170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24"/>
      <c r="B97" s="23" t="s">
        <v>85</v>
      </c>
      <c r="C97" s="24">
        <f>C96/C93</f>
        <v>0</v>
      </c>
      <c r="D97" s="25">
        <v>0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24"/>
      <c r="B98" s="30" t="s">
        <v>86</v>
      </c>
      <c r="C98" s="38">
        <f>C93*100000/C7</f>
        <v>897.36399326977</v>
      </c>
      <c r="D98" s="37">
        <v>3138.4615384615386</v>
      </c>
      <c r="E98" s="37">
        <f>E93*100000/E7</f>
        <v>1846.1538461538462</v>
      </c>
      <c r="F98" s="38">
        <f>F93*100000/F7</f>
        <v>2092.3076923076924</v>
      </c>
      <c r="G98" s="19">
        <f t="shared" si="5"/>
        <v>113.33333333333333</v>
      </c>
      <c r="H98" s="20">
        <f t="shared" si="3"/>
        <v>66.66666666666666</v>
      </c>
      <c r="I98" s="83">
        <f t="shared" si="4"/>
        <v>233.16153846153847</v>
      </c>
      <c r="J98" s="3"/>
    </row>
    <row r="99" spans="1:10" ht="15.75" thickBot="1">
      <c r="A99" s="223"/>
      <c r="B99" s="58" t="s">
        <v>87</v>
      </c>
      <c r="C99" s="59">
        <v>0</v>
      </c>
      <c r="D99" s="60">
        <v>5</v>
      </c>
      <c r="E99" s="171">
        <v>0</v>
      </c>
      <c r="F99" s="172">
        <v>0</v>
      </c>
      <c r="G99" s="61" t="e">
        <f t="shared" si="5"/>
        <v>#DIV/0!</v>
      </c>
      <c r="H99" s="62">
        <f t="shared" si="3"/>
        <v>0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206.1</v>
      </c>
      <c r="D100" s="109">
        <v>1677.3</v>
      </c>
      <c r="E100" s="109">
        <v>571.3</v>
      </c>
      <c r="F100" s="108">
        <v>1113.5</v>
      </c>
      <c r="G100" s="110">
        <f t="shared" si="5"/>
        <v>194.90635392963418</v>
      </c>
      <c r="H100" s="111">
        <f t="shared" si="3"/>
        <v>66.38645442079533</v>
      </c>
      <c r="I100" s="112">
        <f t="shared" si="4"/>
        <v>540.2717127607957</v>
      </c>
      <c r="J100" s="3"/>
    </row>
    <row r="101" spans="1:10" ht="42.75" customHeight="1">
      <c r="A101" s="222">
        <v>17</v>
      </c>
      <c r="B101" s="79" t="s">
        <v>89</v>
      </c>
      <c r="C101" s="51">
        <v>0</v>
      </c>
      <c r="D101" s="52">
        <v>1721.2</v>
      </c>
      <c r="E101" s="52">
        <v>2206.2</v>
      </c>
      <c r="F101" s="51">
        <v>1854.6</v>
      </c>
      <c r="G101" s="54">
        <f t="shared" si="5"/>
        <v>84.06309491433234</v>
      </c>
      <c r="H101" s="55">
        <f t="shared" si="3"/>
        <v>107.75040669300486</v>
      </c>
      <c r="I101" s="80" t="e">
        <f t="shared" si="4"/>
        <v>#DIV/0!</v>
      </c>
      <c r="J101" s="3"/>
    </row>
    <row r="102" spans="1:10" ht="39" customHeight="1">
      <c r="A102" s="22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23"/>
      <c r="B103" s="81" t="s">
        <v>91</v>
      </c>
      <c r="C103" s="66" t="e">
        <f>C102/C101</f>
        <v>#DIV/0!</v>
      </c>
      <c r="D103" s="67"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22">
        <v>18</v>
      </c>
      <c r="B104" s="79" t="s">
        <v>92</v>
      </c>
      <c r="C104" s="51">
        <v>970</v>
      </c>
      <c r="D104" s="52">
        <v>1303</v>
      </c>
      <c r="E104" s="52">
        <v>1625</v>
      </c>
      <c r="F104" s="113">
        <v>1625</v>
      </c>
      <c r="G104" s="54">
        <f t="shared" si="5"/>
        <v>100</v>
      </c>
      <c r="H104" s="55">
        <f t="shared" si="3"/>
        <v>124.712202609363</v>
      </c>
      <c r="I104" s="80">
        <f t="shared" si="4"/>
        <v>167.5257731958763</v>
      </c>
      <c r="J104" s="197">
        <v>1</v>
      </c>
    </row>
    <row r="105" spans="1:10" ht="52.5" thickBot="1">
      <c r="A105" s="223"/>
      <c r="B105" s="81" t="s">
        <v>93</v>
      </c>
      <c r="C105" s="114">
        <f>C104/C7</f>
        <v>0.5440269209197981</v>
      </c>
      <c r="D105" s="115">
        <v>0.8018461538461539</v>
      </c>
      <c r="E105" s="115">
        <f>E104/E7</f>
        <v>1</v>
      </c>
      <c r="F105" s="116">
        <f>F104/F7</f>
        <v>1</v>
      </c>
      <c r="G105" s="61">
        <f t="shared" si="5"/>
        <v>100</v>
      </c>
      <c r="H105" s="62">
        <f t="shared" si="3"/>
        <v>124.712202609363</v>
      </c>
      <c r="I105" s="78">
        <f t="shared" si="4"/>
        <v>183.81443298969072</v>
      </c>
      <c r="J105" s="3"/>
    </row>
    <row r="106" spans="1:10" ht="39">
      <c r="A106" s="222">
        <v>19</v>
      </c>
      <c r="B106" s="79" t="s">
        <v>94</v>
      </c>
      <c r="C106" s="51">
        <v>1.25</v>
      </c>
      <c r="D106" s="52">
        <v>36.5</v>
      </c>
      <c r="E106" s="52">
        <v>36.5</v>
      </c>
      <c r="F106" s="52">
        <v>36.5</v>
      </c>
      <c r="G106" s="54">
        <f t="shared" si="5"/>
        <v>100</v>
      </c>
      <c r="H106" s="55">
        <f t="shared" si="3"/>
        <v>100</v>
      </c>
      <c r="I106" s="80">
        <f t="shared" si="4"/>
        <v>2920</v>
      </c>
      <c r="J106" s="3"/>
    </row>
    <row r="107" spans="1:10" ht="61.5" customHeight="1">
      <c r="A107" s="224"/>
      <c r="B107" s="8" t="s">
        <v>95</v>
      </c>
      <c r="C107" s="6">
        <v>0</v>
      </c>
      <c r="D107" s="10">
        <v>19.5</v>
      </c>
      <c r="E107" s="10">
        <v>19.5</v>
      </c>
      <c r="F107" s="10">
        <v>19.5</v>
      </c>
      <c r="G107" s="19">
        <f t="shared" si="5"/>
        <v>100</v>
      </c>
      <c r="H107" s="20">
        <f t="shared" si="3"/>
        <v>100</v>
      </c>
      <c r="I107" s="83" t="e">
        <f t="shared" si="4"/>
        <v>#DIV/0!</v>
      </c>
      <c r="J107" s="3"/>
    </row>
    <row r="108" spans="1:10" ht="104.25" customHeight="1" thickBot="1">
      <c r="A108" s="223"/>
      <c r="B108" s="81" t="s">
        <v>96</v>
      </c>
      <c r="C108" s="114">
        <f>C107/C106</f>
        <v>0</v>
      </c>
      <c r="D108" s="115">
        <v>0.5342465753424658</v>
      </c>
      <c r="E108" s="115">
        <f>E107/E106</f>
        <v>0.5342465753424658</v>
      </c>
      <c r="F108" s="115">
        <f>F107/F106</f>
        <v>0.5342465753424658</v>
      </c>
      <c r="G108" s="61">
        <f t="shared" si="5"/>
        <v>100</v>
      </c>
      <c r="H108" s="62">
        <f t="shared" si="3"/>
        <v>100</v>
      </c>
      <c r="I108" s="78" t="e">
        <f t="shared" si="4"/>
        <v>#DIV/0!</v>
      </c>
      <c r="J108" s="3"/>
    </row>
    <row r="109" spans="1:10" ht="26.25">
      <c r="A109" s="222">
        <v>20</v>
      </c>
      <c r="B109" s="79" t="s">
        <v>162</v>
      </c>
      <c r="C109" s="51">
        <v>43065</v>
      </c>
      <c r="D109" s="52">
        <v>43065</v>
      </c>
      <c r="E109" s="52">
        <v>43065</v>
      </c>
      <c r="F109" s="52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24"/>
      <c r="B110" s="8" t="s">
        <v>163</v>
      </c>
      <c r="C110" s="6">
        <v>4643</v>
      </c>
      <c r="D110" s="10">
        <v>23955</v>
      </c>
      <c r="E110" s="10">
        <v>23955</v>
      </c>
      <c r="F110" s="10">
        <v>23955</v>
      </c>
      <c r="G110" s="19">
        <f t="shared" si="5"/>
        <v>100</v>
      </c>
      <c r="H110" s="20">
        <f t="shared" si="3"/>
        <v>100</v>
      </c>
      <c r="I110" s="83">
        <f t="shared" si="4"/>
        <v>515.9379711393495</v>
      </c>
      <c r="J110" s="3"/>
    </row>
    <row r="111" spans="1:10" ht="65.25" thickBot="1">
      <c r="A111" s="223"/>
      <c r="B111" s="81" t="s">
        <v>97</v>
      </c>
      <c r="C111" s="114">
        <f>C110/C109</f>
        <v>0.1078137698827354</v>
      </c>
      <c r="D111" s="115">
        <v>0.5562521769418322</v>
      </c>
      <c r="E111" s="115">
        <f>E110/E109</f>
        <v>0.5562521769418322</v>
      </c>
      <c r="F111" s="115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515.9379711393495</v>
      </c>
      <c r="J111" s="3"/>
    </row>
    <row r="112" spans="1:10" ht="39">
      <c r="A112" s="222">
        <v>21</v>
      </c>
      <c r="B112" s="79" t="s">
        <v>105</v>
      </c>
      <c r="C112" s="51">
        <v>76</v>
      </c>
      <c r="D112" s="52">
        <v>35</v>
      </c>
      <c r="E112" s="52">
        <v>48</v>
      </c>
      <c r="F112" s="167">
        <v>48</v>
      </c>
      <c r="G112" s="54">
        <f t="shared" si="5"/>
        <v>100</v>
      </c>
      <c r="H112" s="55">
        <f t="shared" si="3"/>
        <v>137.14285714285714</v>
      </c>
      <c r="I112" s="80">
        <f t="shared" si="4"/>
        <v>63.1578947368421</v>
      </c>
      <c r="J112" s="3"/>
    </row>
    <row r="113" spans="1:10" ht="26.25">
      <c r="A113" s="224"/>
      <c r="B113" s="8" t="s">
        <v>98</v>
      </c>
      <c r="C113" s="6">
        <v>20</v>
      </c>
      <c r="D113" s="10">
        <v>35</v>
      </c>
      <c r="E113" s="10">
        <v>48</v>
      </c>
      <c r="F113" s="10">
        <v>48</v>
      </c>
      <c r="G113" s="19">
        <f t="shared" si="5"/>
        <v>100</v>
      </c>
      <c r="H113" s="20">
        <f t="shared" si="3"/>
        <v>137.14285714285714</v>
      </c>
      <c r="I113" s="83">
        <f t="shared" si="4"/>
        <v>240</v>
      </c>
      <c r="J113" s="3"/>
    </row>
    <row r="114" spans="1:10" ht="27" thickBot="1">
      <c r="A114" s="223"/>
      <c r="B114" s="81" t="s">
        <v>99</v>
      </c>
      <c r="C114" s="114">
        <f>C113/C112</f>
        <v>0.2631578947368421</v>
      </c>
      <c r="D114" s="115"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380</v>
      </c>
      <c r="J114" s="3"/>
    </row>
    <row r="115" spans="1:12" ht="42" customHeight="1">
      <c r="A115" s="222">
        <v>22</v>
      </c>
      <c r="B115" s="79" t="s">
        <v>100</v>
      </c>
      <c r="C115" s="51">
        <v>15250</v>
      </c>
      <c r="D115" s="52">
        <v>26597</v>
      </c>
      <c r="E115" s="52">
        <v>7000</v>
      </c>
      <c r="F115" s="117">
        <v>21909</v>
      </c>
      <c r="G115" s="54">
        <f t="shared" si="5"/>
        <v>312.98571428571427</v>
      </c>
      <c r="H115" s="55">
        <f t="shared" si="3"/>
        <v>82.37395194946798</v>
      </c>
      <c r="I115" s="80">
        <f t="shared" si="4"/>
        <v>143.66557377049182</v>
      </c>
      <c r="J115" s="183"/>
      <c r="K115" s="183"/>
      <c r="L115" s="183"/>
    </row>
    <row r="116" spans="1:10" ht="51.75">
      <c r="A116" s="224"/>
      <c r="B116" s="8" t="s">
        <v>101</v>
      </c>
      <c r="C116" s="6">
        <v>2270</v>
      </c>
      <c r="D116" s="15">
        <v>3114</v>
      </c>
      <c r="E116" s="10">
        <v>6400</v>
      </c>
      <c r="F116" s="14">
        <v>2022</v>
      </c>
      <c r="G116" s="19">
        <f t="shared" si="5"/>
        <v>31.59375</v>
      </c>
      <c r="H116" s="20">
        <f t="shared" si="3"/>
        <v>64.9325626204239</v>
      </c>
      <c r="I116" s="83">
        <f t="shared" si="4"/>
        <v>89.0748898678414</v>
      </c>
      <c r="J116" s="3"/>
    </row>
    <row r="117" spans="1:10" ht="52.5" thickBot="1">
      <c r="A117" s="223"/>
      <c r="B117" s="81" t="s">
        <v>102</v>
      </c>
      <c r="C117" s="114">
        <f>C116/C7</f>
        <v>1.2731351654514862</v>
      </c>
      <c r="D117" s="115">
        <v>1.9163076923076923</v>
      </c>
      <c r="E117" s="115">
        <f>E116/E7</f>
        <v>3.9384615384615387</v>
      </c>
      <c r="F117" s="114">
        <f>F116/F7</f>
        <v>1.2443076923076923</v>
      </c>
      <c r="G117" s="61">
        <f t="shared" si="5"/>
        <v>31.59375</v>
      </c>
      <c r="H117" s="62">
        <f t="shared" si="3"/>
        <v>64.9325626204239</v>
      </c>
      <c r="I117" s="78">
        <f t="shared" si="4"/>
        <v>97.7357099288377</v>
      </c>
      <c r="J117" s="3"/>
    </row>
    <row r="118" spans="1:10" ht="48.75" customHeight="1">
      <c r="A118" s="222">
        <v>23</v>
      </c>
      <c r="B118" s="79" t="s">
        <v>103</v>
      </c>
      <c r="C118" s="51">
        <v>250</v>
      </c>
      <c r="D118" s="52">
        <v>373</v>
      </c>
      <c r="E118" s="52">
        <v>373</v>
      </c>
      <c r="F118" s="52">
        <v>373</v>
      </c>
      <c r="G118" s="54">
        <f t="shared" si="5"/>
        <v>100</v>
      </c>
      <c r="H118" s="55">
        <f t="shared" si="3"/>
        <v>100</v>
      </c>
      <c r="I118" s="80">
        <f t="shared" si="4"/>
        <v>149.2</v>
      </c>
      <c r="J118" s="3"/>
    </row>
    <row r="119" spans="1:10" ht="39.75" thickBot="1">
      <c r="A119" s="223"/>
      <c r="B119" s="81" t="s">
        <v>104</v>
      </c>
      <c r="C119" s="114">
        <f>C118/C7</f>
        <v>0.14021312394840157</v>
      </c>
      <c r="D119" s="115">
        <v>0.22953846153846155</v>
      </c>
      <c r="E119" s="115">
        <f>E118/E7</f>
        <v>0.22953846153846155</v>
      </c>
      <c r="F119" s="114">
        <f>F118/F7</f>
        <v>0.22953846153846155</v>
      </c>
      <c r="G119" s="61">
        <f t="shared" si="5"/>
        <v>100</v>
      </c>
      <c r="H119" s="62">
        <f t="shared" si="3"/>
        <v>100</v>
      </c>
      <c r="I119" s="78">
        <f t="shared" si="4"/>
        <v>163.70683076923078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204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157</v>
      </c>
      <c r="C122" s="1"/>
      <c r="D122" s="1"/>
      <c r="E122" s="1"/>
      <c r="F122" s="1"/>
      <c r="G122" s="1"/>
      <c r="H122" s="1"/>
      <c r="I122" s="1"/>
      <c r="J122" s="3"/>
    </row>
    <row r="123" spans="1:10" ht="15">
      <c r="A123" s="2"/>
      <c r="B123" s="2" t="s">
        <v>156</v>
      </c>
      <c r="C123" s="1"/>
      <c r="D123" s="1"/>
      <c r="E123" s="216"/>
      <c r="F123" s="21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8:A119"/>
    <mergeCell ref="E123:F123"/>
    <mergeCell ref="A91:A92"/>
    <mergeCell ref="A93:A99"/>
    <mergeCell ref="A101:A103"/>
    <mergeCell ref="A104:A105"/>
    <mergeCell ref="A112:A114"/>
    <mergeCell ref="A115:A117"/>
    <mergeCell ref="A20:A21"/>
    <mergeCell ref="A22:A23"/>
    <mergeCell ref="A106:A108"/>
    <mergeCell ref="A109:A111"/>
    <mergeCell ref="A54:A55"/>
    <mergeCell ref="A56:A78"/>
    <mergeCell ref="A79:A82"/>
    <mergeCell ref="A83:A85"/>
    <mergeCell ref="A86:A87"/>
    <mergeCell ref="A88:A90"/>
    <mergeCell ref="A24:A51"/>
    <mergeCell ref="A52:A53"/>
    <mergeCell ref="A1:I1"/>
    <mergeCell ref="A2:I2"/>
    <mergeCell ref="A3:I3"/>
    <mergeCell ref="A5:A6"/>
    <mergeCell ref="B5:B6"/>
    <mergeCell ref="A7:A10"/>
    <mergeCell ref="A11:A17"/>
    <mergeCell ref="A18:A19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55">
      <selection activeCell="A96" sqref="A96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229" t="s">
        <v>111</v>
      </c>
      <c r="B2" s="229"/>
      <c r="C2" s="229"/>
      <c r="D2" s="229"/>
    </row>
    <row r="3" spans="1:4" ht="12" customHeight="1">
      <c r="A3" s="230" t="s">
        <v>252</v>
      </c>
      <c r="B3" s="230"/>
      <c r="C3" s="230"/>
      <c r="D3" s="230"/>
    </row>
    <row r="4" spans="1:4" ht="13.5" customHeight="1">
      <c r="A4" s="120"/>
      <c r="B4" s="120"/>
      <c r="C4" s="120"/>
      <c r="D4" s="120"/>
    </row>
    <row r="5" spans="1:4" ht="16.5" customHeight="1">
      <c r="A5" s="228" t="s">
        <v>112</v>
      </c>
      <c r="B5" s="228"/>
      <c r="C5" s="228"/>
      <c r="D5" s="228"/>
    </row>
    <row r="6" spans="1:4" ht="15">
      <c r="A6" s="121" t="s">
        <v>113</v>
      </c>
      <c r="B6" s="122" t="s">
        <v>114</v>
      </c>
      <c r="C6" s="121" t="s">
        <v>115</v>
      </c>
      <c r="D6" s="121" t="s">
        <v>116</v>
      </c>
    </row>
    <row r="7" spans="1:4" ht="15">
      <c r="A7" s="123" t="s">
        <v>117</v>
      </c>
      <c r="B7" s="124" t="s">
        <v>118</v>
      </c>
      <c r="C7" s="125" t="s">
        <v>119</v>
      </c>
      <c r="D7" s="125" t="s">
        <v>120</v>
      </c>
    </row>
    <row r="8" spans="1:4" ht="15">
      <c r="A8" s="126" t="s">
        <v>121</v>
      </c>
      <c r="B8" s="127"/>
      <c r="C8" s="128"/>
      <c r="D8" s="128"/>
    </row>
    <row r="9" spans="1:4" ht="14.25">
      <c r="A9" s="129" t="s">
        <v>122</v>
      </c>
      <c r="B9" s="130"/>
      <c r="C9" s="131">
        <v>65</v>
      </c>
      <c r="D9" s="132">
        <f>B9/10*C9</f>
        <v>0</v>
      </c>
    </row>
    <row r="10" spans="1:4" ht="14.25">
      <c r="A10" s="129" t="s">
        <v>123</v>
      </c>
      <c r="B10" s="130"/>
      <c r="C10" s="131">
        <v>104</v>
      </c>
      <c r="D10" s="132">
        <f>B10/10*C10</f>
        <v>0</v>
      </c>
    </row>
    <row r="11" spans="1:4" ht="14.25">
      <c r="A11" s="129" t="s">
        <v>124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125</v>
      </c>
      <c r="B12" s="130"/>
      <c r="C12" s="131">
        <v>55</v>
      </c>
      <c r="D12" s="132">
        <f t="shared" si="0"/>
        <v>0</v>
      </c>
    </row>
    <row r="13" spans="1:4" ht="14.25">
      <c r="A13" s="129" t="s">
        <v>126</v>
      </c>
      <c r="B13" s="130"/>
      <c r="C13" s="131">
        <v>60</v>
      </c>
      <c r="D13" s="132">
        <f t="shared" si="0"/>
        <v>0</v>
      </c>
    </row>
    <row r="14" spans="1:4" ht="15">
      <c r="A14" s="133" t="s">
        <v>127</v>
      </c>
      <c r="B14" s="130"/>
      <c r="C14" s="131" t="s">
        <v>167</v>
      </c>
      <c r="D14" s="134">
        <f>D9+D10+D11+D12+D13</f>
        <v>0</v>
      </c>
    </row>
    <row r="15" spans="1:4" ht="14.25">
      <c r="A15" s="129" t="s">
        <v>128</v>
      </c>
      <c r="B15" s="135"/>
      <c r="C15" s="131">
        <v>15</v>
      </c>
      <c r="D15" s="132">
        <f t="shared" si="0"/>
        <v>0</v>
      </c>
    </row>
    <row r="16" spans="1:4" ht="14.25">
      <c r="A16" s="128" t="s">
        <v>129</v>
      </c>
      <c r="B16" s="136"/>
      <c r="C16" s="132">
        <v>3.5</v>
      </c>
      <c r="D16" s="132">
        <f>B16*C16/1000</f>
        <v>0</v>
      </c>
    </row>
    <row r="17" spans="1:4" ht="14.25">
      <c r="A17" s="128" t="s">
        <v>130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131</v>
      </c>
      <c r="B18" s="137"/>
      <c r="C18" s="132">
        <v>10</v>
      </c>
      <c r="D18" s="132">
        <f t="shared" si="0"/>
        <v>0</v>
      </c>
    </row>
    <row r="19" spans="1:4" ht="14.25">
      <c r="A19" s="128" t="s">
        <v>132</v>
      </c>
      <c r="B19" s="137"/>
      <c r="C19" s="132">
        <v>12</v>
      </c>
      <c r="D19" s="132">
        <f t="shared" si="0"/>
        <v>0</v>
      </c>
    </row>
    <row r="20" spans="1:4" ht="14.25">
      <c r="A20" s="128" t="s">
        <v>133</v>
      </c>
      <c r="B20" s="137"/>
      <c r="C20" s="132">
        <v>9</v>
      </c>
      <c r="D20" s="132">
        <f t="shared" si="0"/>
        <v>0</v>
      </c>
    </row>
    <row r="21" spans="1:4" ht="15">
      <c r="A21" s="126" t="s">
        <v>134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28" t="s">
        <v>135</v>
      </c>
      <c r="B23" s="228"/>
      <c r="C23" s="228"/>
      <c r="D23" s="228"/>
    </row>
    <row r="24" spans="1:4" s="139" customFormat="1" ht="15">
      <c r="A24" s="121" t="s">
        <v>136</v>
      </c>
      <c r="B24" s="122" t="s">
        <v>114</v>
      </c>
      <c r="C24" s="121" t="s">
        <v>115</v>
      </c>
      <c r="D24" s="121" t="s">
        <v>116</v>
      </c>
    </row>
    <row r="25" spans="1:4" s="139" customFormat="1" ht="15">
      <c r="A25" s="123" t="s">
        <v>117</v>
      </c>
      <c r="B25" s="124" t="s">
        <v>118</v>
      </c>
      <c r="C25" s="125" t="s">
        <v>119</v>
      </c>
      <c r="D25" s="125" t="s">
        <v>120</v>
      </c>
    </row>
    <row r="26" spans="1:4" s="139" customFormat="1" ht="15">
      <c r="A26" s="126" t="s">
        <v>121</v>
      </c>
      <c r="B26" s="128"/>
      <c r="C26" s="128"/>
      <c r="D26" s="126"/>
    </row>
    <row r="27" spans="1:4" ht="14.25">
      <c r="A27" s="128" t="s">
        <v>122</v>
      </c>
      <c r="B27" s="137">
        <v>3229.2</v>
      </c>
      <c r="C27" s="131">
        <v>65</v>
      </c>
      <c r="D27" s="132">
        <f>B27/10*C27</f>
        <v>20989.799999999996</v>
      </c>
    </row>
    <row r="28" spans="1:4" ht="14.25">
      <c r="A28" s="128" t="s">
        <v>123</v>
      </c>
      <c r="B28" s="137">
        <v>792</v>
      </c>
      <c r="C28" s="131">
        <v>104</v>
      </c>
      <c r="D28" s="132">
        <f>B28/10*C28</f>
        <v>8236.800000000001</v>
      </c>
    </row>
    <row r="29" spans="1:4" ht="14.25">
      <c r="A29" s="128" t="s">
        <v>124</v>
      </c>
      <c r="B29" s="137">
        <v>437.5</v>
      </c>
      <c r="C29" s="131">
        <v>60</v>
      </c>
      <c r="D29" s="132">
        <f>B29/10*C29</f>
        <v>2625</v>
      </c>
    </row>
    <row r="30" spans="1:4" ht="14.25">
      <c r="A30" s="128" t="s">
        <v>125</v>
      </c>
      <c r="B30" s="137">
        <v>327.7</v>
      </c>
      <c r="C30" s="131">
        <v>55</v>
      </c>
      <c r="D30" s="132">
        <f>B30/10*C30</f>
        <v>1802.3499999999997</v>
      </c>
    </row>
    <row r="31" spans="1:4" ht="14.25">
      <c r="A31" s="128" t="s">
        <v>126</v>
      </c>
      <c r="B31" s="137"/>
      <c r="C31" s="131">
        <v>60</v>
      </c>
      <c r="D31" s="132">
        <f>B31/10*C31</f>
        <v>0</v>
      </c>
    </row>
    <row r="32" spans="1:4" ht="15">
      <c r="A32" s="126" t="s">
        <v>127</v>
      </c>
      <c r="B32" s="134">
        <v>4786.4</v>
      </c>
      <c r="C32" s="131" t="s">
        <v>167</v>
      </c>
      <c r="D32" s="134">
        <f>D27+D28+D29+D30+D31</f>
        <v>33653.95</v>
      </c>
    </row>
    <row r="33" spans="1:4" ht="14.25">
      <c r="A33" s="128" t="s">
        <v>128</v>
      </c>
      <c r="B33" s="137">
        <v>18537.2</v>
      </c>
      <c r="C33" s="131">
        <v>15</v>
      </c>
      <c r="D33" s="132">
        <f>B33/10*C33</f>
        <v>27805.8</v>
      </c>
    </row>
    <row r="34" spans="1:4" ht="14.25">
      <c r="A34" s="128" t="s">
        <v>129</v>
      </c>
      <c r="B34" s="137">
        <v>110000</v>
      </c>
      <c r="C34" s="132">
        <v>3.5</v>
      </c>
      <c r="D34" s="132">
        <f>B34*C34/1000</f>
        <v>385</v>
      </c>
    </row>
    <row r="35" spans="1:4" ht="14.25">
      <c r="A35" s="128" t="s">
        <v>130</v>
      </c>
      <c r="B35" s="137">
        <v>36</v>
      </c>
      <c r="C35" s="132">
        <v>37.5</v>
      </c>
      <c r="D35" s="132">
        <f>B35/10*C35</f>
        <v>135</v>
      </c>
    </row>
    <row r="36" spans="1:4" ht="14.25">
      <c r="A36" s="128" t="s">
        <v>131</v>
      </c>
      <c r="B36" s="137">
        <v>20250</v>
      </c>
      <c r="C36" s="132">
        <v>10</v>
      </c>
      <c r="D36" s="132">
        <f>B36/10*C36</f>
        <v>20250</v>
      </c>
    </row>
    <row r="37" spans="1:4" ht="14.25">
      <c r="A37" s="128" t="s">
        <v>132</v>
      </c>
      <c r="B37" s="137">
        <v>1900</v>
      </c>
      <c r="C37" s="132">
        <v>12</v>
      </c>
      <c r="D37" s="132">
        <f>B37/10*C37</f>
        <v>2280</v>
      </c>
    </row>
    <row r="38" spans="1:4" ht="14.25">
      <c r="A38" s="128" t="s">
        <v>133</v>
      </c>
      <c r="B38" s="137"/>
      <c r="C38" s="132">
        <v>9</v>
      </c>
      <c r="D38" s="132">
        <f>B38/10*C38</f>
        <v>0</v>
      </c>
    </row>
    <row r="39" spans="1:4" ht="15">
      <c r="A39" s="126" t="s">
        <v>134</v>
      </c>
      <c r="B39" s="137"/>
      <c r="C39" s="132"/>
      <c r="D39" s="140">
        <f>SUM(D32:D38)</f>
        <v>84509.75</v>
      </c>
    </row>
    <row r="41" spans="1:4" ht="15.75" customHeight="1">
      <c r="A41" s="228" t="s">
        <v>40</v>
      </c>
      <c r="B41" s="228"/>
      <c r="C41" s="228"/>
      <c r="D41" s="228"/>
    </row>
    <row r="42" spans="1:4" s="139" customFormat="1" ht="15">
      <c r="A42" s="121" t="s">
        <v>136</v>
      </c>
      <c r="B42" s="122" t="s">
        <v>114</v>
      </c>
      <c r="C42" s="121" t="s">
        <v>115</v>
      </c>
      <c r="D42" s="121" t="s">
        <v>116</v>
      </c>
    </row>
    <row r="43" spans="1:4" s="139" customFormat="1" ht="15">
      <c r="A43" s="123" t="s">
        <v>117</v>
      </c>
      <c r="B43" s="124" t="s">
        <v>118</v>
      </c>
      <c r="C43" s="125" t="s">
        <v>119</v>
      </c>
      <c r="D43" s="125" t="s">
        <v>120</v>
      </c>
    </row>
    <row r="44" spans="1:4" s="139" customFormat="1" ht="15">
      <c r="A44" s="126" t="s">
        <v>121</v>
      </c>
      <c r="B44" s="128"/>
      <c r="C44" s="128"/>
      <c r="D44" s="126"/>
    </row>
    <row r="45" spans="1:4" ht="14.25">
      <c r="A45" s="128" t="s">
        <v>122</v>
      </c>
      <c r="B45" s="137">
        <v>1146.6</v>
      </c>
      <c r="C45" s="131">
        <v>65</v>
      </c>
      <c r="D45" s="132">
        <f>B45/10*C45</f>
        <v>7452.9</v>
      </c>
    </row>
    <row r="46" spans="1:4" ht="14.25">
      <c r="A46" s="128" t="s">
        <v>123</v>
      </c>
      <c r="B46" s="137">
        <v>121</v>
      </c>
      <c r="C46" s="131">
        <v>104</v>
      </c>
      <c r="D46" s="132">
        <f>B46/10*C46</f>
        <v>1258.3999999999999</v>
      </c>
    </row>
    <row r="47" spans="1:4" ht="14.25">
      <c r="A47" s="128" t="s">
        <v>124</v>
      </c>
      <c r="B47" s="137">
        <v>238</v>
      </c>
      <c r="C47" s="131">
        <v>60</v>
      </c>
      <c r="D47" s="132">
        <f>B47/10*C47</f>
        <v>1428</v>
      </c>
    </row>
    <row r="48" spans="1:4" ht="14.25">
      <c r="A48" s="128" t="s">
        <v>125</v>
      </c>
      <c r="B48" s="137">
        <v>100</v>
      </c>
      <c r="C48" s="131">
        <v>55</v>
      </c>
      <c r="D48" s="132">
        <f>B48/10*C48</f>
        <v>550</v>
      </c>
    </row>
    <row r="49" spans="1:4" ht="14.25">
      <c r="A49" s="128" t="s">
        <v>126</v>
      </c>
      <c r="B49" s="137"/>
      <c r="C49" s="131">
        <v>60</v>
      </c>
      <c r="D49" s="132">
        <f>B49/10*C49</f>
        <v>0</v>
      </c>
    </row>
    <row r="50" spans="1:4" ht="15">
      <c r="A50" s="126" t="s">
        <v>127</v>
      </c>
      <c r="B50" s="134">
        <v>1605.6</v>
      </c>
      <c r="C50" s="131" t="s">
        <v>167</v>
      </c>
      <c r="D50" s="134">
        <f>D45+D46+D47+D48+D49</f>
        <v>10689.3</v>
      </c>
    </row>
    <row r="51" spans="1:4" ht="14.25">
      <c r="A51" s="128" t="s">
        <v>128</v>
      </c>
      <c r="B51" s="137">
        <v>4557.7</v>
      </c>
      <c r="C51" s="131">
        <v>15</v>
      </c>
      <c r="D51" s="132">
        <f>B51/10*C51</f>
        <v>6836.549999999999</v>
      </c>
    </row>
    <row r="52" spans="1:4" ht="14.25">
      <c r="A52" s="128" t="s">
        <v>129</v>
      </c>
      <c r="B52" s="137">
        <v>6750</v>
      </c>
      <c r="C52" s="132">
        <v>3.5</v>
      </c>
      <c r="D52" s="132">
        <f>B52*C52/1000</f>
        <v>23.625</v>
      </c>
    </row>
    <row r="53" spans="1:4" ht="14.25">
      <c r="A53" s="128" t="s">
        <v>130</v>
      </c>
      <c r="B53" s="137">
        <v>18</v>
      </c>
      <c r="C53" s="132">
        <v>37.5</v>
      </c>
      <c r="D53" s="132">
        <f>B53/10*C53</f>
        <v>67.5</v>
      </c>
    </row>
    <row r="54" spans="1:4" ht="14.25">
      <c r="A54" s="128" t="s">
        <v>131</v>
      </c>
      <c r="B54" s="137">
        <v>99</v>
      </c>
      <c r="C54" s="132">
        <v>10</v>
      </c>
      <c r="D54" s="132">
        <f>B54/10*C54</f>
        <v>99</v>
      </c>
    </row>
    <row r="55" spans="1:4" ht="14.25">
      <c r="A55" s="128" t="s">
        <v>132</v>
      </c>
      <c r="B55" s="137">
        <v>620</v>
      </c>
      <c r="C55" s="132">
        <v>12</v>
      </c>
      <c r="D55" s="132">
        <f>B55/10*C55</f>
        <v>744</v>
      </c>
    </row>
    <row r="56" spans="1:4" ht="14.25">
      <c r="A56" s="128" t="s">
        <v>133</v>
      </c>
      <c r="B56" s="137"/>
      <c r="C56" s="132">
        <v>9</v>
      </c>
      <c r="D56" s="132">
        <f>B56/10*C56</f>
        <v>0</v>
      </c>
    </row>
    <row r="57" spans="1:4" ht="15">
      <c r="A57" s="126" t="s">
        <v>134</v>
      </c>
      <c r="B57" s="137"/>
      <c r="C57" s="132"/>
      <c r="D57" s="134">
        <f>D50+D51+D52+D53+D54+D55+D56</f>
        <v>18459.975</v>
      </c>
    </row>
    <row r="59" spans="1:4" ht="15.75" customHeight="1">
      <c r="A59" s="228" t="s">
        <v>137</v>
      </c>
      <c r="B59" s="228"/>
      <c r="C59" s="228"/>
      <c r="D59" s="228"/>
    </row>
    <row r="60" spans="1:4" s="139" customFormat="1" ht="15">
      <c r="A60" s="121" t="s">
        <v>136</v>
      </c>
      <c r="B60" s="122" t="s">
        <v>114</v>
      </c>
      <c r="C60" s="121" t="s">
        <v>115</v>
      </c>
      <c r="D60" s="121" t="s">
        <v>116</v>
      </c>
    </row>
    <row r="61" spans="1:4" s="139" customFormat="1" ht="15">
      <c r="A61" s="123" t="s">
        <v>117</v>
      </c>
      <c r="B61" s="124" t="s">
        <v>118</v>
      </c>
      <c r="C61" s="125" t="s">
        <v>119</v>
      </c>
      <c r="D61" s="125" t="s">
        <v>120</v>
      </c>
    </row>
    <row r="62" spans="1:4" s="139" customFormat="1" ht="15">
      <c r="A62" s="126" t="s">
        <v>121</v>
      </c>
      <c r="B62" s="128"/>
      <c r="C62" s="128"/>
      <c r="D62" s="126"/>
    </row>
    <row r="63" spans="1:4" ht="14.25">
      <c r="A63" s="128" t="s">
        <v>122</v>
      </c>
      <c r="B63" s="137"/>
      <c r="C63" s="131">
        <v>65</v>
      </c>
      <c r="D63" s="132">
        <f>B63/10*C63</f>
        <v>0</v>
      </c>
    </row>
    <row r="64" spans="1:4" ht="14.25">
      <c r="A64" s="128" t="s">
        <v>123</v>
      </c>
      <c r="B64" s="137"/>
      <c r="C64" s="131">
        <v>104</v>
      </c>
      <c r="D64" s="132">
        <f>B64/10*C64</f>
        <v>0</v>
      </c>
    </row>
    <row r="65" spans="1:4" ht="14.25">
      <c r="A65" s="128" t="s">
        <v>124</v>
      </c>
      <c r="B65" s="137"/>
      <c r="C65" s="131">
        <v>60</v>
      </c>
      <c r="D65" s="132">
        <f>B65/10*C65</f>
        <v>0</v>
      </c>
    </row>
    <row r="66" spans="1:4" ht="14.25">
      <c r="A66" s="128" t="s">
        <v>125</v>
      </c>
      <c r="B66" s="137"/>
      <c r="C66" s="131">
        <v>55</v>
      </c>
      <c r="D66" s="132">
        <f>B66/10*C66</f>
        <v>0</v>
      </c>
    </row>
    <row r="67" spans="1:4" ht="14.25">
      <c r="A67" s="128" t="s">
        <v>126</v>
      </c>
      <c r="B67" s="137"/>
      <c r="C67" s="131">
        <v>60</v>
      </c>
      <c r="D67" s="132">
        <f>B67/10*C67</f>
        <v>0</v>
      </c>
    </row>
    <row r="68" spans="1:4" ht="15">
      <c r="A68" s="126" t="s">
        <v>127</v>
      </c>
      <c r="B68" s="134"/>
      <c r="C68" s="131" t="s">
        <v>167</v>
      </c>
      <c r="D68" s="134">
        <f>D63+D64+D65+D66+D67</f>
        <v>0</v>
      </c>
    </row>
    <row r="69" spans="1:4" ht="14.25">
      <c r="A69" s="128" t="s">
        <v>128</v>
      </c>
      <c r="B69" s="137"/>
      <c r="C69" s="131">
        <v>15</v>
      </c>
      <c r="D69" s="132">
        <f>B69/10*C69</f>
        <v>0</v>
      </c>
    </row>
    <row r="70" spans="1:4" ht="14.25">
      <c r="A70" s="128" t="s">
        <v>129</v>
      </c>
      <c r="B70" s="137"/>
      <c r="C70" s="132">
        <v>3.5</v>
      </c>
      <c r="D70" s="132">
        <f>B70*C70/1000</f>
        <v>0</v>
      </c>
    </row>
    <row r="71" spans="1:4" ht="14.25">
      <c r="A71" s="128" t="s">
        <v>130</v>
      </c>
      <c r="B71" s="137"/>
      <c r="C71" s="132">
        <v>37.5</v>
      </c>
      <c r="D71" s="132">
        <f>B71/10*C71</f>
        <v>0</v>
      </c>
    </row>
    <row r="72" spans="1:4" ht="14.25">
      <c r="A72" s="128" t="s">
        <v>131</v>
      </c>
      <c r="B72" s="137"/>
      <c r="C72" s="132">
        <v>10</v>
      </c>
      <c r="D72" s="132">
        <f>B72/10*C72</f>
        <v>0</v>
      </c>
    </row>
    <row r="73" spans="1:4" ht="14.25">
      <c r="A73" s="128" t="s">
        <v>132</v>
      </c>
      <c r="B73" s="137"/>
      <c r="C73" s="132">
        <v>12</v>
      </c>
      <c r="D73" s="132">
        <f>B73/10*C73</f>
        <v>0</v>
      </c>
    </row>
    <row r="74" spans="1:4" ht="14.25">
      <c r="A74" s="128" t="s">
        <v>133</v>
      </c>
      <c r="B74" s="137"/>
      <c r="C74" s="132">
        <v>9</v>
      </c>
      <c r="D74" s="132">
        <f>B74/10*C74</f>
        <v>0</v>
      </c>
    </row>
    <row r="75" spans="1:4" ht="15">
      <c r="A75" s="126" t="s">
        <v>134</v>
      </c>
      <c r="B75" s="137"/>
      <c r="C75" s="132"/>
      <c r="D75" s="134">
        <f>D68+D69+D70+D71+D72+D73+D74</f>
        <v>0</v>
      </c>
    </row>
    <row r="77" spans="1:4" ht="18">
      <c r="A77" s="228" t="s">
        <v>138</v>
      </c>
      <c r="B77" s="228"/>
      <c r="C77" s="228"/>
      <c r="D77" s="228"/>
    </row>
    <row r="78" spans="1:4" s="139" customFormat="1" ht="15">
      <c r="A78" s="121" t="s">
        <v>136</v>
      </c>
      <c r="B78" s="122" t="s">
        <v>114</v>
      </c>
      <c r="C78" s="121" t="s">
        <v>115</v>
      </c>
      <c r="D78" s="121" t="s">
        <v>116</v>
      </c>
    </row>
    <row r="79" spans="1:4" s="139" customFormat="1" ht="15">
      <c r="A79" s="123" t="s">
        <v>117</v>
      </c>
      <c r="B79" s="124" t="s">
        <v>118</v>
      </c>
      <c r="C79" s="125" t="s">
        <v>119</v>
      </c>
      <c r="D79" s="125" t="s">
        <v>120</v>
      </c>
    </row>
    <row r="80" spans="1:4" s="139" customFormat="1" ht="15">
      <c r="A80" s="126" t="s">
        <v>121</v>
      </c>
      <c r="B80" s="126"/>
      <c r="C80" s="126"/>
      <c r="D80" s="126"/>
    </row>
    <row r="81" spans="1:4" ht="14.25">
      <c r="A81" s="128" t="s">
        <v>122</v>
      </c>
      <c r="B81" s="132">
        <f>B27+B45</f>
        <v>4375.799999999999</v>
      </c>
      <c r="C81" s="131">
        <v>65</v>
      </c>
      <c r="D81" s="132">
        <f>B81/10*C81</f>
        <v>28442.699999999997</v>
      </c>
    </row>
    <row r="82" spans="1:4" ht="14.25">
      <c r="A82" s="128" t="s">
        <v>123</v>
      </c>
      <c r="B82" s="132">
        <f>B28+B46</f>
        <v>913</v>
      </c>
      <c r="C82" s="131">
        <v>104</v>
      </c>
      <c r="D82" s="132">
        <f>B82/10*C82</f>
        <v>9495.199999999999</v>
      </c>
    </row>
    <row r="83" spans="1:4" ht="14.25">
      <c r="A83" s="128" t="s">
        <v>124</v>
      </c>
      <c r="B83" s="132">
        <f>B29+B47</f>
        <v>675.5</v>
      </c>
      <c r="C83" s="131">
        <v>60</v>
      </c>
      <c r="D83" s="132">
        <f>B83/10*C83</f>
        <v>4053</v>
      </c>
    </row>
    <row r="84" spans="1:4" ht="14.25">
      <c r="A84" s="128" t="s">
        <v>125</v>
      </c>
      <c r="B84" s="132">
        <f>B30+B48</f>
        <v>427.7</v>
      </c>
      <c r="C84" s="131">
        <v>55</v>
      </c>
      <c r="D84" s="132">
        <f>B84/10*C84</f>
        <v>2352.35</v>
      </c>
    </row>
    <row r="85" spans="1:4" ht="14.25">
      <c r="A85" s="128" t="s">
        <v>126</v>
      </c>
      <c r="B85" s="132">
        <f>B31+B49</f>
        <v>0</v>
      </c>
      <c r="C85" s="131">
        <v>60</v>
      </c>
      <c r="D85" s="132">
        <f>B85/10*C85</f>
        <v>0</v>
      </c>
    </row>
    <row r="86" spans="1:4" ht="15">
      <c r="A86" s="126" t="s">
        <v>127</v>
      </c>
      <c r="B86" s="134"/>
      <c r="C86" s="131" t="s">
        <v>167</v>
      </c>
      <c r="D86" s="134">
        <f>D81+D82+D83+D84+D85</f>
        <v>44343.24999999999</v>
      </c>
    </row>
    <row r="87" spans="1:4" ht="14.25">
      <c r="A87" s="128" t="s">
        <v>128</v>
      </c>
      <c r="B87" s="132">
        <f aca="true" t="shared" si="1" ref="B87:B92">B33+B51</f>
        <v>23094.9</v>
      </c>
      <c r="C87" s="131">
        <v>15</v>
      </c>
      <c r="D87" s="132">
        <f>B87/10*C87</f>
        <v>34642.350000000006</v>
      </c>
    </row>
    <row r="88" spans="1:4" ht="14.25">
      <c r="A88" s="128" t="s">
        <v>129</v>
      </c>
      <c r="B88" s="132">
        <f t="shared" si="1"/>
        <v>116750</v>
      </c>
      <c r="C88" s="132">
        <v>3.5</v>
      </c>
      <c r="D88" s="132">
        <f>B88*C88/1000</f>
        <v>408.625</v>
      </c>
    </row>
    <row r="89" spans="1:4" ht="14.25">
      <c r="A89" s="128" t="s">
        <v>130</v>
      </c>
      <c r="B89" s="132">
        <f t="shared" si="1"/>
        <v>54</v>
      </c>
      <c r="C89" s="132">
        <v>37.5</v>
      </c>
      <c r="D89" s="132">
        <f>B89/10*C89</f>
        <v>202.5</v>
      </c>
    </row>
    <row r="90" spans="1:4" ht="14.25">
      <c r="A90" s="128" t="s">
        <v>131</v>
      </c>
      <c r="B90" s="132">
        <f t="shared" si="1"/>
        <v>20349</v>
      </c>
      <c r="C90" s="132">
        <v>10</v>
      </c>
      <c r="D90" s="132">
        <f>B90/10*C90</f>
        <v>20349</v>
      </c>
    </row>
    <row r="91" spans="1:4" ht="14.25">
      <c r="A91" s="128" t="s">
        <v>132</v>
      </c>
      <c r="B91" s="132">
        <f t="shared" si="1"/>
        <v>2520</v>
      </c>
      <c r="C91" s="132">
        <v>12</v>
      </c>
      <c r="D91" s="132">
        <f>B91/10*C91</f>
        <v>3024</v>
      </c>
    </row>
    <row r="92" spans="1:4" ht="14.25">
      <c r="A92" s="128" t="s">
        <v>133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134</v>
      </c>
      <c r="B93" s="132"/>
      <c r="C93" s="132"/>
      <c r="D93" s="140">
        <f>D86+D87+D88+D89+D90+D91+D92</f>
        <v>102969.725</v>
      </c>
    </row>
    <row r="95" ht="12.75">
      <c r="A95" s="118" t="s">
        <v>253</v>
      </c>
    </row>
    <row r="97" spans="1:3" ht="12.75">
      <c r="A97" s="141" t="s">
        <v>155</v>
      </c>
      <c r="B97" s="166"/>
      <c r="C97" s="165"/>
    </row>
    <row r="98" spans="1:4" ht="12.75">
      <c r="A98" s="141" t="s">
        <v>156</v>
      </c>
      <c r="C98" s="165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9"/>
  <sheetViews>
    <sheetView tabSelected="1" zoomScalePageLayoutView="0" workbookViewId="0" topLeftCell="A1">
      <selection activeCell="H20" sqref="H20"/>
    </sheetView>
  </sheetViews>
  <sheetFormatPr defaultColWidth="9.140625" defaultRowHeight="15"/>
  <cols>
    <col min="1" max="1" width="5.57421875" style="0" customWidth="1"/>
    <col min="2" max="2" width="28.851562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206" t="s">
        <v>151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ht="15">
      <c r="A3" s="206" t="s">
        <v>273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</row>
    <row r="4" ht="15">
      <c r="B4" t="s">
        <v>175</v>
      </c>
    </row>
    <row r="5" spans="1:12" s="161" customFormat="1" ht="30">
      <c r="A5" s="207" t="s">
        <v>1</v>
      </c>
      <c r="B5" s="207" t="s">
        <v>152</v>
      </c>
      <c r="C5" s="162" t="s">
        <v>176</v>
      </c>
      <c r="D5" s="162" t="s">
        <v>177</v>
      </c>
      <c r="E5" s="162" t="s">
        <v>176</v>
      </c>
      <c r="F5" s="162" t="s">
        <v>177</v>
      </c>
      <c r="G5" s="162" t="s">
        <v>176</v>
      </c>
      <c r="H5" s="162" t="s">
        <v>177</v>
      </c>
      <c r="I5" s="162" t="s">
        <v>176</v>
      </c>
      <c r="J5" s="162" t="s">
        <v>177</v>
      </c>
      <c r="K5" s="207" t="s">
        <v>153</v>
      </c>
      <c r="L5" s="207"/>
    </row>
    <row r="6" spans="1:12" ht="30">
      <c r="A6" s="207"/>
      <c r="B6" s="207"/>
      <c r="C6" s="205" t="s">
        <v>178</v>
      </c>
      <c r="D6" s="205"/>
      <c r="E6" s="205" t="s">
        <v>179</v>
      </c>
      <c r="F6" s="205"/>
      <c r="G6" s="205" t="s">
        <v>180</v>
      </c>
      <c r="H6" s="205"/>
      <c r="I6" s="205" t="s">
        <v>181</v>
      </c>
      <c r="J6" s="205"/>
      <c r="K6" s="162" t="s">
        <v>176</v>
      </c>
      <c r="L6" s="162" t="s">
        <v>177</v>
      </c>
    </row>
    <row r="7" spans="1:12" ht="15">
      <c r="A7" s="163">
        <v>1</v>
      </c>
      <c r="B7" s="178" t="s">
        <v>161</v>
      </c>
      <c r="C7" s="163"/>
      <c r="D7" s="163">
        <v>100</v>
      </c>
      <c r="E7" s="163"/>
      <c r="F7" s="163"/>
      <c r="G7" s="163"/>
      <c r="H7" s="163"/>
      <c r="I7" s="163"/>
      <c r="J7" s="163"/>
      <c r="K7" s="179"/>
      <c r="L7" s="190">
        <v>100</v>
      </c>
    </row>
    <row r="8" spans="1:12" ht="15">
      <c r="A8" s="163">
        <v>2</v>
      </c>
      <c r="B8" s="163" t="s">
        <v>280</v>
      </c>
      <c r="C8" s="163"/>
      <c r="D8" s="163"/>
      <c r="E8" s="163"/>
      <c r="F8" s="163">
        <v>40</v>
      </c>
      <c r="G8" s="163"/>
      <c r="H8" s="163"/>
      <c r="I8" s="163"/>
      <c r="J8" s="163"/>
      <c r="K8" s="179"/>
      <c r="L8" s="190">
        <v>40</v>
      </c>
    </row>
    <row r="9" spans="1:12" ht="15">
      <c r="A9" s="163">
        <v>3</v>
      </c>
      <c r="B9" s="163" t="s">
        <v>281</v>
      </c>
      <c r="C9" s="163"/>
      <c r="D9" s="163"/>
      <c r="E9" s="163"/>
      <c r="F9" s="163">
        <v>553</v>
      </c>
      <c r="G9" s="163"/>
      <c r="H9" s="163"/>
      <c r="I9" s="163"/>
      <c r="J9" s="163"/>
      <c r="K9" s="179"/>
      <c r="L9" s="190">
        <v>553</v>
      </c>
    </row>
    <row r="10" spans="1:12" ht="15">
      <c r="A10" s="163">
        <v>4</v>
      </c>
      <c r="B10" s="130" t="s">
        <v>282</v>
      </c>
      <c r="C10" s="163"/>
      <c r="D10" s="163"/>
      <c r="E10" s="163">
        <v>920</v>
      </c>
      <c r="F10" s="163"/>
      <c r="G10" s="163">
        <v>460</v>
      </c>
      <c r="H10" s="163"/>
      <c r="I10" s="163"/>
      <c r="J10" s="163"/>
      <c r="K10" s="179">
        <v>1380</v>
      </c>
      <c r="L10" s="190"/>
    </row>
    <row r="11" spans="1:12" ht="15">
      <c r="A11" s="163">
        <v>5</v>
      </c>
      <c r="B11" s="163" t="s">
        <v>284</v>
      </c>
      <c r="C11" s="163"/>
      <c r="D11" s="163"/>
      <c r="E11" s="163"/>
      <c r="F11" s="163"/>
      <c r="G11" s="163"/>
      <c r="H11" s="163">
        <v>495</v>
      </c>
      <c r="I11" s="163"/>
      <c r="J11" s="163"/>
      <c r="K11" s="179"/>
      <c r="L11" s="190">
        <v>495</v>
      </c>
    </row>
    <row r="12" spans="1:12" ht="15">
      <c r="A12" s="163">
        <v>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79"/>
      <c r="L12" s="190"/>
    </row>
    <row r="13" spans="1:12" ht="15">
      <c r="A13" s="163">
        <v>7</v>
      </c>
      <c r="B13" s="163"/>
      <c r="C13" s="163"/>
      <c r="D13" s="163"/>
      <c r="E13" s="163"/>
      <c r="F13" s="163"/>
      <c r="G13" s="163"/>
      <c r="H13" s="163"/>
      <c r="I13" s="163"/>
      <c r="J13" s="163"/>
      <c r="K13" s="179"/>
      <c r="L13" s="190"/>
    </row>
    <row r="14" spans="1:12" ht="15">
      <c r="A14" s="163">
        <v>8</v>
      </c>
      <c r="B14" s="163"/>
      <c r="C14" s="163"/>
      <c r="D14" s="163"/>
      <c r="E14" s="163"/>
      <c r="F14" s="163"/>
      <c r="G14" s="163"/>
      <c r="H14" s="163"/>
      <c r="I14" s="163"/>
      <c r="J14" s="163"/>
      <c r="K14" s="179"/>
      <c r="L14" s="190"/>
    </row>
    <row r="15" spans="1:12" ht="15">
      <c r="A15" s="163">
        <v>9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79"/>
      <c r="L15" s="190"/>
    </row>
    <row r="16" spans="1:12" ht="15.75" thickBot="1">
      <c r="A16" s="163">
        <v>10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91"/>
      <c r="L16" s="192"/>
    </row>
    <row r="17" spans="1:12" ht="15.75" thickBot="1">
      <c r="A17" s="204" t="s">
        <v>274</v>
      </c>
      <c r="B17" s="204"/>
      <c r="K17" s="193">
        <v>1380</v>
      </c>
      <c r="L17" s="194">
        <v>1188</v>
      </c>
    </row>
    <row r="18" spans="1:12" ht="15.75" thickBot="1">
      <c r="A18" s="159" t="s">
        <v>283</v>
      </c>
      <c r="D18" s="164"/>
      <c r="I18" s="200" t="s">
        <v>182</v>
      </c>
      <c r="J18" s="201"/>
      <c r="K18" s="202">
        <v>2568</v>
      </c>
      <c r="L18" s="203"/>
    </row>
    <row r="19" ht="15">
      <c r="A19" s="159"/>
    </row>
  </sheetData>
  <sheetProtection/>
  <mergeCells count="12">
    <mergeCell ref="G6:H6"/>
    <mergeCell ref="I6:J6"/>
    <mergeCell ref="I18:J18"/>
    <mergeCell ref="K18:L18"/>
    <mergeCell ref="A17:B17"/>
    <mergeCell ref="C6:D6"/>
    <mergeCell ref="E6:F6"/>
    <mergeCell ref="A2:L2"/>
    <mergeCell ref="A3:L3"/>
    <mergeCell ref="A5:A6"/>
    <mergeCell ref="B5:B6"/>
    <mergeCell ref="K5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53"/>
  <sheetViews>
    <sheetView zoomScalePageLayoutView="0" workbookViewId="0" topLeftCell="A34">
      <selection activeCell="I49" sqref="I49"/>
    </sheetView>
  </sheetViews>
  <sheetFormatPr defaultColWidth="25.7109375" defaultRowHeight="15"/>
  <cols>
    <col min="1" max="1" width="5.7109375" style="144" customWidth="1"/>
    <col min="2" max="2" width="33.28125" style="145" customWidth="1"/>
    <col min="3" max="3" width="36.140625" style="145" customWidth="1"/>
    <col min="4" max="4" width="25.7109375" style="145" customWidth="1"/>
    <col min="5" max="5" width="17.57421875" style="145" customWidth="1"/>
    <col min="6" max="6" width="25.7109375" style="145" customWidth="1"/>
    <col min="7" max="7" width="5.7109375" style="144" customWidth="1"/>
    <col min="8" max="8" width="33.28125" style="145" customWidth="1"/>
    <col min="9" max="9" width="36.140625" style="145" customWidth="1"/>
    <col min="10" max="10" width="25.7109375" style="145" customWidth="1"/>
    <col min="11" max="11" width="17.57421875" style="145" customWidth="1"/>
    <col min="12" max="16384" width="25.7109375" style="145" customWidth="1"/>
  </cols>
  <sheetData>
    <row r="1" spans="5:11" ht="14.25">
      <c r="E1" s="146"/>
      <c r="K1" s="146"/>
    </row>
    <row r="2" spans="1:11" ht="15">
      <c r="A2" s="209" t="s">
        <v>139</v>
      </c>
      <c r="B2" s="209"/>
      <c r="C2" s="209"/>
      <c r="D2" s="209"/>
      <c r="E2" s="209"/>
      <c r="G2" s="209" t="s">
        <v>139</v>
      </c>
      <c r="H2" s="209"/>
      <c r="I2" s="209"/>
      <c r="J2" s="209"/>
      <c r="K2" s="209"/>
    </row>
    <row r="3" spans="1:11" ht="15" customHeight="1">
      <c r="A3" s="209" t="s">
        <v>140</v>
      </c>
      <c r="B3" s="209"/>
      <c r="C3" s="209"/>
      <c r="D3" s="209"/>
      <c r="E3" s="209"/>
      <c r="G3" s="209" t="s">
        <v>140</v>
      </c>
      <c r="H3" s="209"/>
      <c r="I3" s="209"/>
      <c r="J3" s="209"/>
      <c r="K3" s="209"/>
    </row>
    <row r="4" spans="1:11" ht="15" customHeight="1">
      <c r="A4" s="209" t="s">
        <v>272</v>
      </c>
      <c r="B4" s="209"/>
      <c r="C4" s="209"/>
      <c r="D4" s="209"/>
      <c r="E4" s="209"/>
      <c r="G4" s="209" t="s">
        <v>271</v>
      </c>
      <c r="H4" s="209"/>
      <c r="I4" s="209"/>
      <c r="J4" s="209"/>
      <c r="K4" s="209"/>
    </row>
    <row r="6" spans="1:11" s="147" customFormat="1" ht="42" customHeight="1">
      <c r="A6" s="148" t="s">
        <v>1</v>
      </c>
      <c r="B6" s="148" t="s">
        <v>141</v>
      </c>
      <c r="C6" s="148" t="s">
        <v>142</v>
      </c>
      <c r="D6" s="148" t="s">
        <v>143</v>
      </c>
      <c r="E6" s="148" t="s">
        <v>144</v>
      </c>
      <c r="G6" s="148" t="s">
        <v>1</v>
      </c>
      <c r="H6" s="148" t="s">
        <v>141</v>
      </c>
      <c r="I6" s="148" t="s">
        <v>142</v>
      </c>
      <c r="J6" s="148" t="s">
        <v>143</v>
      </c>
      <c r="K6" s="148" t="s">
        <v>144</v>
      </c>
    </row>
    <row r="7" spans="1:11" s="144" customFormat="1" ht="27" customHeight="1">
      <c r="A7" s="149">
        <v>1</v>
      </c>
      <c r="B7" s="150" t="s">
        <v>145</v>
      </c>
      <c r="C7" s="151"/>
      <c r="D7" s="149"/>
      <c r="E7" s="149"/>
      <c r="G7" s="149">
        <v>1</v>
      </c>
      <c r="H7" s="150" t="s">
        <v>145</v>
      </c>
      <c r="I7" s="151"/>
      <c r="J7" s="149"/>
      <c r="K7" s="149"/>
    </row>
    <row r="8" spans="1:11" s="144" customFormat="1" ht="14.25">
      <c r="A8" s="149">
        <v>2</v>
      </c>
      <c r="B8" s="152"/>
      <c r="C8" s="151"/>
      <c r="D8" s="149"/>
      <c r="E8" s="149"/>
      <c r="G8" s="149">
        <v>2</v>
      </c>
      <c r="H8" s="152" t="s">
        <v>213</v>
      </c>
      <c r="I8" s="151" t="s">
        <v>214</v>
      </c>
      <c r="J8" s="149" t="s">
        <v>215</v>
      </c>
      <c r="K8" s="149">
        <v>8</v>
      </c>
    </row>
    <row r="9" spans="1:11" s="144" customFormat="1" ht="36.75" customHeight="1">
      <c r="A9" s="149">
        <v>3</v>
      </c>
      <c r="B9" s="152"/>
      <c r="C9" s="151"/>
      <c r="D9" s="149"/>
      <c r="E9" s="149"/>
      <c r="G9" s="149">
        <v>3</v>
      </c>
      <c r="H9" s="152" t="s">
        <v>216</v>
      </c>
      <c r="I9" s="151" t="s">
        <v>214</v>
      </c>
      <c r="J9" s="149" t="s">
        <v>217</v>
      </c>
      <c r="K9" s="149">
        <v>8</v>
      </c>
    </row>
    <row r="10" spans="1:11" s="144" customFormat="1" ht="14.25">
      <c r="A10" s="149">
        <v>4</v>
      </c>
      <c r="B10" s="152"/>
      <c r="C10" s="151"/>
      <c r="D10" s="149"/>
      <c r="E10" s="149"/>
      <c r="G10" s="149">
        <v>4</v>
      </c>
      <c r="H10" s="152" t="s">
        <v>218</v>
      </c>
      <c r="I10" s="151" t="s">
        <v>214</v>
      </c>
      <c r="J10" s="149" t="s">
        <v>217</v>
      </c>
      <c r="K10" s="149">
        <v>1</v>
      </c>
    </row>
    <row r="11" spans="1:11" s="144" customFormat="1" ht="14.25">
      <c r="A11" s="149">
        <v>5</v>
      </c>
      <c r="B11" s="152"/>
      <c r="C11" s="151"/>
      <c r="D11" s="149"/>
      <c r="E11" s="149"/>
      <c r="G11" s="149">
        <v>5</v>
      </c>
      <c r="H11" s="152" t="s">
        <v>219</v>
      </c>
      <c r="I11" s="151" t="s">
        <v>214</v>
      </c>
      <c r="J11" s="149" t="s">
        <v>220</v>
      </c>
      <c r="K11" s="149">
        <v>68</v>
      </c>
    </row>
    <row r="12" spans="1:11" s="144" customFormat="1" ht="14.25">
      <c r="A12" s="149">
        <v>6</v>
      </c>
      <c r="B12" s="152"/>
      <c r="C12" s="151"/>
      <c r="D12" s="149"/>
      <c r="E12" s="149"/>
      <c r="G12" s="149">
        <v>6</v>
      </c>
      <c r="H12" s="152" t="s">
        <v>221</v>
      </c>
      <c r="I12" s="151" t="s">
        <v>214</v>
      </c>
      <c r="J12" s="149" t="s">
        <v>220</v>
      </c>
      <c r="K12" s="149">
        <v>15</v>
      </c>
    </row>
    <row r="13" spans="1:11" s="144" customFormat="1" ht="42.75">
      <c r="A13" s="149">
        <v>7</v>
      </c>
      <c r="B13" s="152"/>
      <c r="C13" s="151"/>
      <c r="D13" s="149"/>
      <c r="E13" s="149"/>
      <c r="G13" s="149">
        <v>7</v>
      </c>
      <c r="H13" s="152" t="s">
        <v>222</v>
      </c>
      <c r="I13" s="151" t="s">
        <v>214</v>
      </c>
      <c r="J13" s="149" t="s">
        <v>217</v>
      </c>
      <c r="K13" s="149">
        <v>4</v>
      </c>
    </row>
    <row r="14" spans="1:11" s="144" customFormat="1" ht="28.5">
      <c r="A14" s="149">
        <v>8</v>
      </c>
      <c r="B14" s="152"/>
      <c r="C14" s="151"/>
      <c r="D14" s="149"/>
      <c r="E14" s="149"/>
      <c r="G14" s="149">
        <v>8</v>
      </c>
      <c r="H14" s="152" t="s">
        <v>223</v>
      </c>
      <c r="I14" s="151" t="s">
        <v>224</v>
      </c>
      <c r="J14" s="149" t="s">
        <v>217</v>
      </c>
      <c r="K14" s="149">
        <v>16</v>
      </c>
    </row>
    <row r="15" spans="1:11" s="144" customFormat="1" ht="26.25" customHeight="1">
      <c r="A15" s="149">
        <v>9</v>
      </c>
      <c r="B15" s="152"/>
      <c r="C15" s="151"/>
      <c r="D15" s="149"/>
      <c r="E15" s="149"/>
      <c r="G15" s="149">
        <v>9</v>
      </c>
      <c r="H15" s="152" t="s">
        <v>225</v>
      </c>
      <c r="I15" s="151" t="s">
        <v>226</v>
      </c>
      <c r="J15" s="149" t="s">
        <v>217</v>
      </c>
      <c r="K15" s="149">
        <v>4</v>
      </c>
    </row>
    <row r="16" spans="1:11" s="144" customFormat="1" ht="26.25" customHeight="1">
      <c r="A16" s="149"/>
      <c r="B16" s="152"/>
      <c r="C16" s="151"/>
      <c r="D16" s="149"/>
      <c r="E16" s="149"/>
      <c r="G16" s="149"/>
      <c r="H16" s="152" t="s">
        <v>227</v>
      </c>
      <c r="I16" s="151" t="s">
        <v>226</v>
      </c>
      <c r="J16" s="149" t="s">
        <v>217</v>
      </c>
      <c r="K16" s="149">
        <v>4</v>
      </c>
    </row>
    <row r="17" spans="1:11" ht="14.25">
      <c r="A17" s="149">
        <v>10</v>
      </c>
      <c r="B17" s="152"/>
      <c r="C17" s="151"/>
      <c r="D17" s="149"/>
      <c r="E17" s="149"/>
      <c r="G17" s="149">
        <v>10</v>
      </c>
      <c r="H17" s="152" t="s">
        <v>228</v>
      </c>
      <c r="I17" s="151" t="s">
        <v>226</v>
      </c>
      <c r="J17" s="149" t="s">
        <v>217</v>
      </c>
      <c r="K17" s="149">
        <v>20</v>
      </c>
    </row>
    <row r="18" spans="1:11" ht="15">
      <c r="A18" s="149">
        <v>11</v>
      </c>
      <c r="B18" s="150" t="s">
        <v>146</v>
      </c>
      <c r="C18" s="151"/>
      <c r="D18" s="149"/>
      <c r="E18" s="149"/>
      <c r="G18" s="149">
        <v>11</v>
      </c>
      <c r="H18" s="150" t="s">
        <v>146</v>
      </c>
      <c r="I18" s="151" t="s">
        <v>229</v>
      </c>
      <c r="J18" s="149" t="s">
        <v>230</v>
      </c>
      <c r="K18" s="149">
        <v>8</v>
      </c>
    </row>
    <row r="19" spans="1:11" ht="15">
      <c r="A19" s="149">
        <v>12</v>
      </c>
      <c r="B19" s="150" t="s">
        <v>147</v>
      </c>
      <c r="C19" s="151"/>
      <c r="D19" s="149"/>
      <c r="E19" s="149"/>
      <c r="G19" s="149">
        <v>12</v>
      </c>
      <c r="H19" s="150" t="s">
        <v>231</v>
      </c>
      <c r="I19" s="151"/>
      <c r="J19" s="149"/>
      <c r="K19" s="149"/>
    </row>
    <row r="20" spans="1:11" s="153" customFormat="1" ht="15">
      <c r="A20" s="149">
        <v>14</v>
      </c>
      <c r="B20" s="150"/>
      <c r="C20" s="151"/>
      <c r="D20" s="149"/>
      <c r="E20" s="149"/>
      <c r="G20" s="149"/>
      <c r="H20" s="150" t="s">
        <v>147</v>
      </c>
      <c r="I20" s="151"/>
      <c r="J20" s="149"/>
      <c r="K20" s="149"/>
    </row>
    <row r="21" spans="1:11" s="153" customFormat="1" ht="15">
      <c r="A21" s="149">
        <v>15</v>
      </c>
      <c r="B21" s="150"/>
      <c r="C21" s="151"/>
      <c r="D21" s="149"/>
      <c r="E21" s="149"/>
      <c r="G21" s="149">
        <v>13</v>
      </c>
      <c r="H21" s="150" t="s">
        <v>232</v>
      </c>
      <c r="I21" s="151" t="s">
        <v>229</v>
      </c>
      <c r="J21" s="149" t="s">
        <v>233</v>
      </c>
      <c r="K21" s="149">
        <v>3</v>
      </c>
    </row>
    <row r="22" spans="1:11" s="153" customFormat="1" ht="15">
      <c r="A22" s="149"/>
      <c r="B22" s="150"/>
      <c r="C22" s="151"/>
      <c r="D22" s="149"/>
      <c r="E22" s="149"/>
      <c r="G22" s="149">
        <v>14</v>
      </c>
      <c r="H22" s="150" t="s">
        <v>234</v>
      </c>
      <c r="I22" s="151" t="s">
        <v>229</v>
      </c>
      <c r="J22" s="149" t="s">
        <v>233</v>
      </c>
      <c r="K22" s="149">
        <v>5</v>
      </c>
    </row>
    <row r="23" spans="1:11" s="153" customFormat="1" ht="15">
      <c r="A23" s="149"/>
      <c r="B23" s="150"/>
      <c r="C23" s="151"/>
      <c r="D23" s="149"/>
      <c r="E23" s="149"/>
      <c r="G23" s="149">
        <v>15</v>
      </c>
      <c r="H23" s="150" t="s">
        <v>235</v>
      </c>
      <c r="I23" s="151" t="s">
        <v>229</v>
      </c>
      <c r="J23" s="149" t="s">
        <v>233</v>
      </c>
      <c r="K23" s="149">
        <v>1</v>
      </c>
    </row>
    <row r="24" spans="1:11" s="153" customFormat="1" ht="15">
      <c r="A24" s="149"/>
      <c r="B24" s="150"/>
      <c r="C24" s="151"/>
      <c r="D24" s="149"/>
      <c r="E24" s="149"/>
      <c r="G24" s="149">
        <v>16</v>
      </c>
      <c r="H24" s="150" t="s">
        <v>236</v>
      </c>
      <c r="I24" s="151" t="s">
        <v>229</v>
      </c>
      <c r="J24" s="149" t="s">
        <v>233</v>
      </c>
      <c r="K24" s="149">
        <v>3</v>
      </c>
    </row>
    <row r="25" spans="1:11" s="153" customFormat="1" ht="15">
      <c r="A25" s="149"/>
      <c r="B25" s="150"/>
      <c r="C25" s="151"/>
      <c r="D25" s="149"/>
      <c r="E25" s="149"/>
      <c r="G25" s="149">
        <v>17</v>
      </c>
      <c r="H25" s="150" t="s">
        <v>237</v>
      </c>
      <c r="I25" s="151" t="s">
        <v>229</v>
      </c>
      <c r="J25" s="149" t="s">
        <v>233</v>
      </c>
      <c r="K25" s="149">
        <v>3</v>
      </c>
    </row>
    <row r="26" spans="1:11" s="153" customFormat="1" ht="15">
      <c r="A26" s="149"/>
      <c r="B26" s="150"/>
      <c r="C26" s="151"/>
      <c r="D26" s="149"/>
      <c r="E26" s="149"/>
      <c r="G26" s="149">
        <v>18</v>
      </c>
      <c r="H26" s="150" t="s">
        <v>238</v>
      </c>
      <c r="I26" s="151" t="s">
        <v>229</v>
      </c>
      <c r="J26" s="149" t="s">
        <v>233</v>
      </c>
      <c r="K26" s="149">
        <v>1</v>
      </c>
    </row>
    <row r="27" spans="1:11" s="153" customFormat="1" ht="15">
      <c r="A27" s="149"/>
      <c r="B27" s="150"/>
      <c r="C27" s="151"/>
      <c r="D27" s="149"/>
      <c r="E27" s="149"/>
      <c r="G27" s="149">
        <v>19</v>
      </c>
      <c r="H27" s="150" t="s">
        <v>239</v>
      </c>
      <c r="I27" s="151" t="s">
        <v>229</v>
      </c>
      <c r="J27" s="149" t="s">
        <v>233</v>
      </c>
      <c r="K27" s="149">
        <v>1</v>
      </c>
    </row>
    <row r="28" spans="1:11" s="153" customFormat="1" ht="15">
      <c r="A28" s="149">
        <v>16</v>
      </c>
      <c r="B28" s="150"/>
      <c r="C28" s="151"/>
      <c r="D28" s="149"/>
      <c r="E28" s="149"/>
      <c r="G28" s="149">
        <v>20</v>
      </c>
      <c r="H28" s="150" t="s">
        <v>240</v>
      </c>
      <c r="I28" s="151" t="s">
        <v>229</v>
      </c>
      <c r="J28" s="149" t="s">
        <v>233</v>
      </c>
      <c r="K28" s="149">
        <v>1</v>
      </c>
    </row>
    <row r="29" spans="1:11" ht="15">
      <c r="A29" s="149">
        <v>17</v>
      </c>
      <c r="B29" s="150" t="s">
        <v>148</v>
      </c>
      <c r="C29" s="151"/>
      <c r="D29" s="149"/>
      <c r="E29" s="149"/>
      <c r="G29" s="149">
        <v>21</v>
      </c>
      <c r="H29" s="150" t="s">
        <v>148</v>
      </c>
      <c r="I29" s="151"/>
      <c r="J29" s="149" t="s">
        <v>217</v>
      </c>
      <c r="K29" s="149">
        <v>3</v>
      </c>
    </row>
    <row r="30" spans="1:11" ht="30">
      <c r="A30" s="149">
        <v>18</v>
      </c>
      <c r="B30" s="150" t="s">
        <v>149</v>
      </c>
      <c r="C30" s="151"/>
      <c r="D30" s="149"/>
      <c r="E30" s="149"/>
      <c r="G30" s="149">
        <v>22</v>
      </c>
      <c r="H30" s="150" t="s">
        <v>149</v>
      </c>
      <c r="I30" s="151"/>
      <c r="J30" s="149"/>
      <c r="K30" s="149"/>
    </row>
    <row r="31" spans="1:11" ht="14.25">
      <c r="A31" s="149">
        <v>19</v>
      </c>
      <c r="B31" s="152"/>
      <c r="C31" s="151"/>
      <c r="D31" s="149"/>
      <c r="E31" s="149"/>
      <c r="G31" s="149">
        <v>23</v>
      </c>
      <c r="H31" s="152" t="s">
        <v>241</v>
      </c>
      <c r="I31" s="151" t="s">
        <v>229</v>
      </c>
      <c r="J31" s="149" t="s">
        <v>217</v>
      </c>
      <c r="K31" s="149">
        <v>1</v>
      </c>
    </row>
    <row r="32" spans="1:11" ht="14.25">
      <c r="A32" s="149">
        <v>20</v>
      </c>
      <c r="B32" s="152"/>
      <c r="C32" s="151"/>
      <c r="D32" s="149"/>
      <c r="E32" s="149"/>
      <c r="G32" s="149">
        <v>24</v>
      </c>
      <c r="H32" s="152" t="s">
        <v>242</v>
      </c>
      <c r="I32" s="151" t="s">
        <v>229</v>
      </c>
      <c r="J32" s="149" t="s">
        <v>217</v>
      </c>
      <c r="K32" s="149">
        <v>4</v>
      </c>
    </row>
    <row r="33" spans="1:11" ht="14.25">
      <c r="A33" s="149">
        <v>21</v>
      </c>
      <c r="B33" s="152"/>
      <c r="C33" s="151"/>
      <c r="D33" s="149"/>
      <c r="E33" s="149"/>
      <c r="G33" s="149">
        <v>25</v>
      </c>
      <c r="H33" s="152" t="s">
        <v>243</v>
      </c>
      <c r="I33" s="151" t="s">
        <v>229</v>
      </c>
      <c r="J33" s="149" t="s">
        <v>217</v>
      </c>
      <c r="K33" s="149">
        <v>1</v>
      </c>
    </row>
    <row r="34" spans="1:11" ht="32.25" customHeight="1">
      <c r="A34" s="149">
        <v>22</v>
      </c>
      <c r="B34" s="152"/>
      <c r="C34" s="151"/>
      <c r="D34" s="149"/>
      <c r="E34" s="149"/>
      <c r="G34" s="149">
        <v>26</v>
      </c>
      <c r="H34" s="152" t="s">
        <v>244</v>
      </c>
      <c r="I34" s="151" t="s">
        <v>229</v>
      </c>
      <c r="J34" s="149" t="s">
        <v>217</v>
      </c>
      <c r="K34" s="149">
        <v>1</v>
      </c>
    </row>
    <row r="35" spans="1:11" ht="15.75" customHeight="1">
      <c r="A35" s="149"/>
      <c r="B35" s="152"/>
      <c r="C35" s="151"/>
      <c r="D35" s="149"/>
      <c r="E35" s="149"/>
      <c r="G35" s="149">
        <v>27</v>
      </c>
      <c r="H35" s="152" t="s">
        <v>231</v>
      </c>
      <c r="I35" s="151" t="s">
        <v>229</v>
      </c>
      <c r="J35" s="149" t="s">
        <v>217</v>
      </c>
      <c r="K35" s="149">
        <v>2</v>
      </c>
    </row>
    <row r="36" spans="1:11" ht="14.25">
      <c r="A36" s="149">
        <v>23</v>
      </c>
      <c r="B36" s="152"/>
      <c r="C36" s="151"/>
      <c r="D36" s="149"/>
      <c r="E36" s="149"/>
      <c r="G36" s="149">
        <v>28</v>
      </c>
      <c r="H36" s="152" t="s">
        <v>245</v>
      </c>
      <c r="I36" s="151" t="s">
        <v>229</v>
      </c>
      <c r="J36" s="149" t="s">
        <v>217</v>
      </c>
      <c r="K36" s="149">
        <v>1</v>
      </c>
    </row>
    <row r="37" spans="1:11" ht="14.25">
      <c r="A37" s="149"/>
      <c r="B37" s="152"/>
      <c r="C37" s="151"/>
      <c r="D37" s="149"/>
      <c r="E37" s="149"/>
      <c r="G37" s="149">
        <v>29</v>
      </c>
      <c r="H37" s="152" t="s">
        <v>246</v>
      </c>
      <c r="I37" s="151" t="s">
        <v>229</v>
      </c>
      <c r="J37" s="149" t="s">
        <v>217</v>
      </c>
      <c r="K37" s="149">
        <v>4</v>
      </c>
    </row>
    <row r="38" spans="1:11" ht="14.25">
      <c r="A38" s="149"/>
      <c r="B38" s="152"/>
      <c r="C38" s="151"/>
      <c r="D38" s="149"/>
      <c r="E38" s="149"/>
      <c r="G38" s="149">
        <v>30</v>
      </c>
      <c r="H38" s="152" t="s">
        <v>247</v>
      </c>
      <c r="I38" s="151" t="s">
        <v>229</v>
      </c>
      <c r="J38" s="149" t="s">
        <v>233</v>
      </c>
      <c r="K38" s="149">
        <v>12</v>
      </c>
    </row>
    <row r="39" spans="1:11" ht="15" customHeight="1">
      <c r="A39" s="149"/>
      <c r="B39" s="152"/>
      <c r="C39" s="151"/>
      <c r="D39" s="149"/>
      <c r="E39" s="149"/>
      <c r="G39" s="149">
        <v>31</v>
      </c>
      <c r="H39" s="152" t="s">
        <v>248</v>
      </c>
      <c r="I39" s="151"/>
      <c r="J39" s="149"/>
      <c r="K39" s="149">
        <v>518</v>
      </c>
    </row>
    <row r="40" spans="1:11" ht="20.25" customHeight="1">
      <c r="A40" s="210" t="s">
        <v>150</v>
      </c>
      <c r="B40" s="211"/>
      <c r="C40" s="154"/>
      <c r="D40" s="148"/>
      <c r="E40" s="148">
        <f>SUM(E7:E39)</f>
        <v>0</v>
      </c>
      <c r="G40" s="210" t="s">
        <v>249</v>
      </c>
      <c r="H40" s="211"/>
      <c r="I40" s="154"/>
      <c r="J40" s="148"/>
      <c r="K40" s="148">
        <v>1000</v>
      </c>
    </row>
    <row r="41" spans="1:11" ht="14.25">
      <c r="A41" s="155"/>
      <c r="B41" s="156"/>
      <c r="C41" s="155"/>
      <c r="D41" s="155"/>
      <c r="E41" s="155"/>
      <c r="G41" s="155"/>
      <c r="H41" s="156"/>
      <c r="I41" s="155"/>
      <c r="J41" s="155"/>
      <c r="K41" s="155"/>
    </row>
    <row r="42" spans="1:11" ht="15">
      <c r="A42" s="157"/>
      <c r="B42" s="158"/>
      <c r="C42" s="157"/>
      <c r="D42" s="157"/>
      <c r="E42" s="157"/>
      <c r="G42" s="157"/>
      <c r="H42" s="208"/>
      <c r="I42" s="208"/>
      <c r="J42" s="157"/>
      <c r="K42" s="189"/>
    </row>
    <row r="43" spans="1:11" ht="15">
      <c r="A43" s="157"/>
      <c r="B43" s="157"/>
      <c r="C43" s="157"/>
      <c r="D43" s="157"/>
      <c r="E43" s="157"/>
      <c r="G43" s="157"/>
      <c r="H43" s="157"/>
      <c r="I43" s="157"/>
      <c r="J43" s="157"/>
      <c r="K43" s="157"/>
    </row>
    <row r="44" spans="1:11" ht="15">
      <c r="A44" s="159" t="s">
        <v>158</v>
      </c>
      <c r="B44" s="157"/>
      <c r="C44" s="165" t="s">
        <v>207</v>
      </c>
      <c r="D44" s="157"/>
      <c r="E44" s="157"/>
      <c r="G44" s="159"/>
      <c r="H44" s="157"/>
      <c r="I44" s="165"/>
      <c r="J44" s="157"/>
      <c r="K44" s="157"/>
    </row>
    <row r="45" spans="1:11" ht="15">
      <c r="A45" s="159" t="s">
        <v>156</v>
      </c>
      <c r="B45" s="158"/>
      <c r="C45" s="164"/>
      <c r="D45" s="160"/>
      <c r="E45" s="157"/>
      <c r="G45" s="159"/>
      <c r="H45" s="158"/>
      <c r="I45" s="164"/>
      <c r="J45" s="160"/>
      <c r="K45" s="157"/>
    </row>
    <row r="46" spans="1:11" ht="15">
      <c r="A46"/>
      <c r="B46"/>
      <c r="D46" s="161"/>
      <c r="E46"/>
      <c r="G46"/>
      <c r="H46"/>
      <c r="J46" s="161"/>
      <c r="K46"/>
    </row>
    <row r="47" spans="1:11" ht="14.25">
      <c r="A47" s="155"/>
      <c r="B47" s="156"/>
      <c r="C47" s="155"/>
      <c r="D47" s="155"/>
      <c r="E47" s="155"/>
      <c r="G47" s="155"/>
      <c r="H47" s="156"/>
      <c r="I47" s="155"/>
      <c r="J47" s="155"/>
      <c r="K47" s="155"/>
    </row>
    <row r="48" spans="1:11" ht="14.25">
      <c r="A48" s="155"/>
      <c r="B48" s="156"/>
      <c r="C48" s="155"/>
      <c r="D48" s="155"/>
      <c r="E48" s="155"/>
      <c r="G48" s="155"/>
      <c r="H48" s="156"/>
      <c r="I48" s="155"/>
      <c r="J48" s="155"/>
      <c r="K48" s="155"/>
    </row>
    <row r="49" spans="1:11" ht="14.25">
      <c r="A49" s="155"/>
      <c r="B49" s="156"/>
      <c r="C49" s="155"/>
      <c r="D49" s="155"/>
      <c r="E49" s="155"/>
      <c r="G49" s="155"/>
      <c r="H49" s="156"/>
      <c r="I49" s="155"/>
      <c r="J49" s="155"/>
      <c r="K49" s="155"/>
    </row>
    <row r="50" spans="1:11" ht="14.25">
      <c r="A50" s="155"/>
      <c r="B50" s="156"/>
      <c r="C50" s="155"/>
      <c r="D50" s="155"/>
      <c r="E50" s="155"/>
      <c r="G50" s="155"/>
      <c r="H50" s="156"/>
      <c r="I50" s="155"/>
      <c r="J50" s="155"/>
      <c r="K50" s="155"/>
    </row>
    <row r="51" spans="1:11" ht="14.25">
      <c r="A51" s="155"/>
      <c r="B51" s="156"/>
      <c r="C51" s="155"/>
      <c r="D51" s="155"/>
      <c r="E51" s="155"/>
      <c r="G51" s="155"/>
      <c r="H51" s="156"/>
      <c r="I51" s="155"/>
      <c r="J51" s="155"/>
      <c r="K51" s="155"/>
    </row>
    <row r="52" spans="1:11" ht="14.25">
      <c r="A52" s="155"/>
      <c r="B52" s="156"/>
      <c r="C52" s="155"/>
      <c r="D52" s="155"/>
      <c r="E52" s="155"/>
      <c r="G52" s="155"/>
      <c r="H52" s="156"/>
      <c r="I52" s="155"/>
      <c r="J52" s="155"/>
      <c r="K52" s="155"/>
    </row>
    <row r="53" spans="1:11" ht="14.25">
      <c r="A53" s="155"/>
      <c r="B53" s="156"/>
      <c r="C53" s="155"/>
      <c r="D53" s="155"/>
      <c r="E53" s="155"/>
      <c r="G53" s="155"/>
      <c r="H53" s="156"/>
      <c r="I53" s="155"/>
      <c r="J53" s="155"/>
      <c r="K53" s="155"/>
    </row>
  </sheetData>
  <sheetProtection/>
  <mergeCells count="9">
    <mergeCell ref="H42:I42"/>
    <mergeCell ref="A2:E2"/>
    <mergeCell ref="A3:E3"/>
    <mergeCell ref="A4:E4"/>
    <mergeCell ref="A40:B40"/>
    <mergeCell ref="G2:K2"/>
    <mergeCell ref="G3:K3"/>
    <mergeCell ref="G4:K4"/>
    <mergeCell ref="G40:H4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J7" sqref="J7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15"/>
      <c r="B1" s="200"/>
      <c r="C1" s="200"/>
      <c r="D1" s="200"/>
      <c r="E1" s="200"/>
      <c r="F1" s="200"/>
      <c r="G1" s="200"/>
      <c r="H1" s="200"/>
      <c r="I1" s="200"/>
    </row>
    <row r="2" spans="1:9" ht="15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 t="s">
        <v>261</v>
      </c>
      <c r="B3" s="217"/>
      <c r="C3" s="217"/>
      <c r="D3" s="217"/>
      <c r="E3" s="217"/>
      <c r="F3" s="217"/>
      <c r="G3" s="217"/>
      <c r="H3" s="217"/>
      <c r="I3" s="217"/>
    </row>
    <row r="5" spans="1:9" ht="30" customHeight="1">
      <c r="A5" s="218" t="s">
        <v>1</v>
      </c>
      <c r="B5" s="220" t="s">
        <v>2</v>
      </c>
      <c r="C5" s="4" t="s">
        <v>3</v>
      </c>
      <c r="D5" s="11" t="s">
        <v>203</v>
      </c>
      <c r="E5" s="11" t="s">
        <v>264</v>
      </c>
      <c r="F5" s="4" t="s">
        <v>262</v>
      </c>
      <c r="G5" s="17" t="s">
        <v>4</v>
      </c>
      <c r="H5" s="17" t="s">
        <v>4</v>
      </c>
      <c r="I5" s="18" t="s">
        <v>4</v>
      </c>
    </row>
    <row r="6" spans="1:9" ht="35.25" thickBot="1">
      <c r="A6" s="219"/>
      <c r="B6" s="221"/>
      <c r="C6" s="46" t="s">
        <v>107</v>
      </c>
      <c r="D6" s="47" t="s">
        <v>205</v>
      </c>
      <c r="E6" s="47" t="s">
        <v>263</v>
      </c>
      <c r="F6" s="46" t="s">
        <v>263</v>
      </c>
      <c r="G6" s="48" t="s">
        <v>265</v>
      </c>
      <c r="H6" s="48" t="s">
        <v>266</v>
      </c>
      <c r="I6" s="49" t="s">
        <v>267</v>
      </c>
    </row>
    <row r="7" spans="1:10" ht="26.25">
      <c r="A7" s="212">
        <v>1</v>
      </c>
      <c r="B7" s="50" t="s">
        <v>5</v>
      </c>
      <c r="C7" s="51">
        <v>1765</v>
      </c>
      <c r="D7" s="52">
        <v>1620</v>
      </c>
      <c r="E7" s="52">
        <v>1625</v>
      </c>
      <c r="F7" s="53">
        <v>1621</v>
      </c>
      <c r="G7" s="54">
        <f>F7/E7*100</f>
        <v>99.75384615384615</v>
      </c>
      <c r="H7" s="55">
        <f>F7/D7*100</f>
        <v>100.06172839506173</v>
      </c>
      <c r="I7" s="56">
        <f>F7/C7*100</f>
        <v>91.8413597733711</v>
      </c>
      <c r="J7" t="s">
        <v>268</v>
      </c>
    </row>
    <row r="8" spans="1:9" ht="15">
      <c r="A8" s="213"/>
      <c r="B8" s="7" t="s">
        <v>6</v>
      </c>
      <c r="C8" s="6">
        <v>-3</v>
      </c>
      <c r="D8" s="10">
        <v>5</v>
      </c>
      <c r="E8" s="10">
        <v>0</v>
      </c>
      <c r="F8" s="6">
        <v>0</v>
      </c>
      <c r="G8" s="19" t="e">
        <f>F8/E8*100</f>
        <v>#DIV/0!</v>
      </c>
      <c r="H8" s="20">
        <f aca="true" t="shared" si="0" ref="H8:H74">F8/D8*100</f>
        <v>0</v>
      </c>
      <c r="I8" s="57">
        <f aca="true" t="shared" si="1" ref="I8:I74">F8/C8*100</f>
        <v>0</v>
      </c>
    </row>
    <row r="9" spans="1:9" ht="15">
      <c r="A9" s="213"/>
      <c r="B9" s="39" t="s">
        <v>106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14"/>
      <c r="B10" s="58" t="s">
        <v>7</v>
      </c>
      <c r="C10" s="59">
        <v>-3</v>
      </c>
      <c r="D10" s="60">
        <v>-10</v>
      </c>
      <c r="E10" s="60">
        <v>0</v>
      </c>
      <c r="F10" s="59">
        <v>-4</v>
      </c>
      <c r="G10" s="61" t="e">
        <f aca="true" t="shared" si="2" ref="G10:G75">F10/E10*100</f>
        <v>#DIV/0!</v>
      </c>
      <c r="H10" s="62">
        <f t="shared" si="0"/>
        <v>40</v>
      </c>
      <c r="I10" s="63">
        <f t="shared" si="1"/>
        <v>133.33333333333331</v>
      </c>
    </row>
    <row r="11" spans="1:9" ht="15">
      <c r="A11" s="212">
        <v>2</v>
      </c>
      <c r="B11" s="64" t="s">
        <v>8</v>
      </c>
      <c r="C11" s="51">
        <v>865</v>
      </c>
      <c r="D11" s="52">
        <v>1085</v>
      </c>
      <c r="E11" s="52">
        <v>1085</v>
      </c>
      <c r="F11" s="52">
        <v>1084</v>
      </c>
      <c r="G11" s="54">
        <f t="shared" si="2"/>
        <v>99.90783410138249</v>
      </c>
      <c r="H11" s="55">
        <f t="shared" si="0"/>
        <v>99.90783410138249</v>
      </c>
      <c r="I11" s="56">
        <f t="shared" si="1"/>
        <v>125.31791907514452</v>
      </c>
    </row>
    <row r="12" spans="1:9" ht="15">
      <c r="A12" s="213"/>
      <c r="B12" s="7" t="s">
        <v>9</v>
      </c>
      <c r="C12" s="6">
        <v>630</v>
      </c>
      <c r="D12" s="10">
        <v>1002</v>
      </c>
      <c r="E12" s="10">
        <v>1000</v>
      </c>
      <c r="F12" s="10">
        <v>1005</v>
      </c>
      <c r="G12" s="19">
        <f t="shared" si="2"/>
        <v>100.49999999999999</v>
      </c>
      <c r="H12" s="20">
        <f t="shared" si="0"/>
        <v>100.2994011976048</v>
      </c>
      <c r="I12" s="57">
        <f t="shared" si="1"/>
        <v>159.52380952380955</v>
      </c>
    </row>
    <row r="13" spans="1:9" ht="15">
      <c r="A13" s="213"/>
      <c r="B13" s="7" t="s">
        <v>10</v>
      </c>
      <c r="C13" s="6">
        <v>250</v>
      </c>
      <c r="D13" s="10">
        <v>10</v>
      </c>
      <c r="E13" s="10">
        <v>10</v>
      </c>
      <c r="F13" s="10">
        <v>10</v>
      </c>
      <c r="G13" s="19">
        <f t="shared" si="2"/>
        <v>100</v>
      </c>
      <c r="H13" s="20">
        <f t="shared" si="0"/>
        <v>100</v>
      </c>
      <c r="I13" s="57">
        <f t="shared" si="1"/>
        <v>4</v>
      </c>
    </row>
    <row r="14" spans="1:9" ht="15">
      <c r="A14" s="213"/>
      <c r="B14" s="7" t="s">
        <v>11</v>
      </c>
      <c r="C14" s="6">
        <v>24</v>
      </c>
      <c r="D14" s="10">
        <v>8</v>
      </c>
      <c r="E14" s="10">
        <v>8</v>
      </c>
      <c r="F14" s="10">
        <v>6</v>
      </c>
      <c r="G14" s="19">
        <f t="shared" si="2"/>
        <v>75</v>
      </c>
      <c r="H14" s="20">
        <f t="shared" si="0"/>
        <v>75</v>
      </c>
      <c r="I14" s="57">
        <f t="shared" si="1"/>
        <v>25</v>
      </c>
    </row>
    <row r="15" spans="1:9" ht="26.25">
      <c r="A15" s="213"/>
      <c r="B15" s="8" t="s">
        <v>12</v>
      </c>
      <c r="C15" s="6">
        <v>630</v>
      </c>
      <c r="D15" s="10">
        <v>1010</v>
      </c>
      <c r="E15" s="10">
        <f>E12+E14</f>
        <v>1008</v>
      </c>
      <c r="F15" s="10">
        <v>1013</v>
      </c>
      <c r="G15" s="19">
        <f t="shared" si="2"/>
        <v>100.49603174603175</v>
      </c>
      <c r="H15" s="20">
        <f t="shared" si="0"/>
        <v>100.29702970297029</v>
      </c>
      <c r="I15" s="57">
        <f t="shared" si="1"/>
        <v>160.7936507936508</v>
      </c>
    </row>
    <row r="16" spans="1:9" ht="26.25">
      <c r="A16" s="213"/>
      <c r="B16" s="23" t="s">
        <v>13</v>
      </c>
      <c r="C16" s="24">
        <f>C14/C15</f>
        <v>0.0380952380952381</v>
      </c>
      <c r="D16" s="25">
        <v>0.008902077151335312</v>
      </c>
      <c r="E16" s="25">
        <f>E14/E15</f>
        <v>0.007936507936507936</v>
      </c>
      <c r="F16" s="26">
        <f>F14/F15</f>
        <v>0.005923000987166831</v>
      </c>
      <c r="G16" s="19">
        <f t="shared" si="2"/>
        <v>74.62981243830208</v>
      </c>
      <c r="H16" s="20">
        <f t="shared" si="0"/>
        <v>66.53504442250741</v>
      </c>
      <c r="I16" s="57">
        <f t="shared" si="1"/>
        <v>15.54787759131293</v>
      </c>
    </row>
    <row r="17" spans="1:9" ht="15.75" thickBot="1">
      <c r="A17" s="214"/>
      <c r="B17" s="65" t="s">
        <v>14</v>
      </c>
      <c r="C17" s="66">
        <f>C13/C15</f>
        <v>0.3968253968253968</v>
      </c>
      <c r="D17" s="67">
        <v>0.012858555885262116</v>
      </c>
      <c r="E17" s="67">
        <f>E13/E15</f>
        <v>0.00992063492063492</v>
      </c>
      <c r="F17" s="68">
        <f>F13/F15</f>
        <v>0.009871668311944718</v>
      </c>
      <c r="G17" s="61">
        <f t="shared" si="2"/>
        <v>99.50641658440277</v>
      </c>
      <c r="H17" s="62">
        <f t="shared" si="0"/>
        <v>76.77120510289316</v>
      </c>
      <c r="I17" s="63">
        <f t="shared" si="1"/>
        <v>2.487660414610069</v>
      </c>
    </row>
    <row r="18" spans="1:9" ht="15">
      <c r="A18" s="212">
        <v>3</v>
      </c>
      <c r="B18" s="64" t="s">
        <v>15</v>
      </c>
      <c r="C18" s="51">
        <v>9828</v>
      </c>
      <c r="D18" s="52">
        <v>34230</v>
      </c>
      <c r="E18" s="52">
        <v>35000</v>
      </c>
      <c r="F18" s="53">
        <v>35620</v>
      </c>
      <c r="G18" s="54">
        <f t="shared" si="2"/>
        <v>101.77142857142857</v>
      </c>
      <c r="H18" s="55">
        <f t="shared" si="0"/>
        <v>104.06076541045866</v>
      </c>
      <c r="I18" s="56">
        <f t="shared" si="1"/>
        <v>362.43386243386243</v>
      </c>
    </row>
    <row r="19" spans="1:9" ht="26.25" thickBot="1">
      <c r="A19" s="214"/>
      <c r="B19" s="69" t="s">
        <v>16</v>
      </c>
      <c r="C19" s="70">
        <f>C18/C12/3*1000</f>
        <v>5200</v>
      </c>
      <c r="D19" s="71">
        <v>11387.2</v>
      </c>
      <c r="E19" s="71">
        <f>E18/E12/3*1000</f>
        <v>11666.666666666666</v>
      </c>
      <c r="F19" s="72">
        <f>F18/F12/3*1000</f>
        <v>11814.262023217247</v>
      </c>
      <c r="G19" s="61">
        <f t="shared" si="2"/>
        <v>101.26510305614784</v>
      </c>
      <c r="H19" s="62">
        <f t="shared" si="0"/>
        <v>103.75036903907235</v>
      </c>
      <c r="I19" s="63">
        <f t="shared" si="1"/>
        <v>227.19734660033168</v>
      </c>
    </row>
    <row r="20" spans="1:9" ht="26.25">
      <c r="A20" s="212">
        <v>4</v>
      </c>
      <c r="B20" s="50" t="s">
        <v>20</v>
      </c>
      <c r="C20" s="51">
        <v>3660</v>
      </c>
      <c r="D20" s="52">
        <v>49225</v>
      </c>
      <c r="E20" s="52">
        <v>50000</v>
      </c>
      <c r="F20" s="73">
        <v>51443</v>
      </c>
      <c r="G20" s="54">
        <f t="shared" si="2"/>
        <v>102.88600000000001</v>
      </c>
      <c r="H20" s="55">
        <f t="shared" si="0"/>
        <v>104.5058405281869</v>
      </c>
      <c r="I20" s="56">
        <f t="shared" si="1"/>
        <v>1405.5464480874316</v>
      </c>
    </row>
    <row r="21" spans="1:9" ht="15.75" thickBot="1">
      <c r="A21" s="214"/>
      <c r="B21" s="74" t="s">
        <v>17</v>
      </c>
      <c r="C21" s="75">
        <f>C20/C7/3*1000</f>
        <v>691.2181303116148</v>
      </c>
      <c r="D21" s="76">
        <v>10128.6</v>
      </c>
      <c r="E21" s="76">
        <f>E20/E7/3*1000</f>
        <v>10256.410256410258</v>
      </c>
      <c r="F21" s="77">
        <f>F20/F7/3*1000</f>
        <v>10578.449516759201</v>
      </c>
      <c r="G21" s="61">
        <f t="shared" si="2"/>
        <v>103.1398827884022</v>
      </c>
      <c r="H21" s="62">
        <f t="shared" si="0"/>
        <v>104.44137903322475</v>
      </c>
      <c r="I21" s="78">
        <f t="shared" si="1"/>
        <v>1530.4068358262284</v>
      </c>
    </row>
    <row r="22" spans="1:9" ht="39">
      <c r="A22" s="212">
        <v>5</v>
      </c>
      <c r="B22" s="79" t="s">
        <v>18</v>
      </c>
      <c r="C22" s="51">
        <v>200</v>
      </c>
      <c r="D22" s="52">
        <v>65</v>
      </c>
      <c r="E22" s="52">
        <v>65</v>
      </c>
      <c r="F22" s="73">
        <v>65</v>
      </c>
      <c r="G22" s="54">
        <f t="shared" si="2"/>
        <v>100</v>
      </c>
      <c r="H22" s="55">
        <f t="shared" si="0"/>
        <v>100</v>
      </c>
      <c r="I22" s="80">
        <f t="shared" si="1"/>
        <v>32.5</v>
      </c>
    </row>
    <row r="23" spans="1:9" ht="27" thickBot="1">
      <c r="A23" s="214"/>
      <c r="B23" s="81" t="s">
        <v>21</v>
      </c>
      <c r="C23" s="70">
        <f>C22/C7*100</f>
        <v>11.3314447592068</v>
      </c>
      <c r="D23" s="71">
        <v>4</v>
      </c>
      <c r="E23" s="71">
        <f>E22/E7*100</f>
        <v>4</v>
      </c>
      <c r="F23" s="82">
        <f>F22/F7*100</f>
        <v>4.009870450339297</v>
      </c>
      <c r="G23" s="61">
        <f t="shared" si="2"/>
        <v>100.24676125848242</v>
      </c>
      <c r="H23" s="62">
        <f t="shared" si="0"/>
        <v>100.24676125848242</v>
      </c>
      <c r="I23" s="78">
        <f t="shared" si="1"/>
        <v>35.38710672424429</v>
      </c>
    </row>
    <row r="24" spans="1:9" ht="36.75" customHeight="1">
      <c r="A24" s="225">
        <v>6</v>
      </c>
      <c r="B24" s="98" t="s">
        <v>19</v>
      </c>
      <c r="C24" s="95">
        <f>C25+C26+C27+C28+C29+C30+C31+C32+C33</f>
        <v>0</v>
      </c>
      <c r="D24" s="96">
        <v>10</v>
      </c>
      <c r="E24" s="96">
        <f>E25+E26+E27+E28+E29+E30+E31+E32+E33</f>
        <v>10</v>
      </c>
      <c r="F24" s="95">
        <f>F25+F26+F27+F28+F29+F30+F31+F32+F33</f>
        <v>10</v>
      </c>
      <c r="G24" s="54">
        <f t="shared" si="2"/>
        <v>100</v>
      </c>
      <c r="H24" s="55">
        <f t="shared" si="0"/>
        <v>100</v>
      </c>
      <c r="I24" s="80" t="e">
        <f t="shared" si="1"/>
        <v>#DIV/0!</v>
      </c>
    </row>
    <row r="25" spans="1:9" ht="15">
      <c r="A25" s="226"/>
      <c r="B25" s="9" t="s">
        <v>23</v>
      </c>
      <c r="C25" s="6">
        <v>0</v>
      </c>
      <c r="D25" s="10">
        <v>5.5</v>
      </c>
      <c r="E25" s="10">
        <v>5.5</v>
      </c>
      <c r="F25" s="13">
        <v>5.5</v>
      </c>
      <c r="G25" s="19">
        <f t="shared" si="2"/>
        <v>100</v>
      </c>
      <c r="H25" s="20">
        <f t="shared" si="0"/>
        <v>100</v>
      </c>
      <c r="I25" s="83" t="e">
        <f t="shared" si="1"/>
        <v>#DIV/0!</v>
      </c>
    </row>
    <row r="26" spans="1:9" ht="15">
      <c r="A26" s="226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26"/>
      <c r="B27" s="7" t="s">
        <v>159</v>
      </c>
      <c r="C27" s="6">
        <v>0</v>
      </c>
      <c r="D27" s="10">
        <v>4.5</v>
      </c>
      <c r="E27" s="10">
        <v>4.5</v>
      </c>
      <c r="F27" s="13">
        <v>4.5</v>
      </c>
      <c r="G27" s="19">
        <f t="shared" si="2"/>
        <v>100</v>
      </c>
      <c r="H27" s="20">
        <f t="shared" si="0"/>
        <v>100</v>
      </c>
      <c r="I27" s="83" t="e">
        <f t="shared" si="1"/>
        <v>#DIV/0!</v>
      </c>
    </row>
    <row r="28" spans="1:9" ht="15">
      <c r="A28" s="226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26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26"/>
      <c r="B30" s="7" t="s">
        <v>26</v>
      </c>
      <c r="C30" s="6"/>
      <c r="D30" s="10"/>
      <c r="E30" s="10"/>
      <c r="F30" s="13"/>
      <c r="G30" s="19" t="e">
        <f t="shared" si="2"/>
        <v>#DIV/0!</v>
      </c>
      <c r="H30" s="20" t="e">
        <f t="shared" si="0"/>
        <v>#DIV/0!</v>
      </c>
      <c r="I30" s="83" t="e">
        <f t="shared" si="1"/>
        <v>#DIV/0!</v>
      </c>
    </row>
    <row r="31" spans="1:9" ht="26.25">
      <c r="A31" s="226"/>
      <c r="B31" s="8" t="s">
        <v>27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26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26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26"/>
      <c r="B34" s="28" t="s">
        <v>30</v>
      </c>
      <c r="C34" s="32">
        <f>SUM(C35:C43)</f>
        <v>0</v>
      </c>
      <c r="D34" s="33">
        <v>1213</v>
      </c>
      <c r="E34" s="33">
        <v>1213</v>
      </c>
      <c r="F34" s="33">
        <f>SUM(F35:F43)</f>
        <v>1301</v>
      </c>
      <c r="G34" s="19">
        <f t="shared" si="2"/>
        <v>107.25474031327286</v>
      </c>
      <c r="H34" s="20">
        <f t="shared" si="0"/>
        <v>107.25474031327286</v>
      </c>
      <c r="I34" s="83" t="e">
        <f t="shared" si="1"/>
        <v>#DIV/0!</v>
      </c>
    </row>
    <row r="35" spans="1:9" ht="15">
      <c r="A35" s="226"/>
      <c r="B35" s="7" t="s">
        <v>31</v>
      </c>
      <c r="C35" s="6">
        <v>0</v>
      </c>
      <c r="D35" s="6">
        <v>263</v>
      </c>
      <c r="E35" s="10">
        <v>263</v>
      </c>
      <c r="F35" s="10">
        <v>351</v>
      </c>
      <c r="G35" s="19">
        <f t="shared" si="2"/>
        <v>133.46007604562737</v>
      </c>
      <c r="H35" s="20">
        <f t="shared" si="0"/>
        <v>133.46007604562737</v>
      </c>
      <c r="I35" s="83" t="e">
        <f t="shared" si="1"/>
        <v>#DIV/0!</v>
      </c>
    </row>
    <row r="36" spans="1:9" ht="15">
      <c r="A36" s="226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26"/>
      <c r="B37" s="7" t="s">
        <v>159</v>
      </c>
      <c r="C37" s="6">
        <v>0</v>
      </c>
      <c r="D37" s="6">
        <v>950</v>
      </c>
      <c r="E37" s="10">
        <v>950</v>
      </c>
      <c r="F37" s="6">
        <v>950</v>
      </c>
      <c r="G37" s="19">
        <f t="shared" si="2"/>
        <v>100</v>
      </c>
      <c r="H37" s="20">
        <f t="shared" si="0"/>
        <v>100</v>
      </c>
      <c r="I37" s="83" t="e">
        <f t="shared" si="1"/>
        <v>#DIV/0!</v>
      </c>
    </row>
    <row r="38" spans="1:9" ht="15">
      <c r="A38" s="226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26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26"/>
      <c r="B40" s="7" t="s">
        <v>35</v>
      </c>
      <c r="C40" s="6"/>
      <c r="D40" s="6"/>
      <c r="E40" s="10"/>
      <c r="F40" s="6"/>
      <c r="G40" s="19" t="e">
        <f t="shared" si="2"/>
        <v>#DIV/0!</v>
      </c>
      <c r="H40" s="20" t="e">
        <f t="shared" si="0"/>
        <v>#DIV/0!</v>
      </c>
      <c r="I40" s="83" t="e">
        <f t="shared" si="1"/>
        <v>#DIV/0!</v>
      </c>
    </row>
    <row r="41" spans="1:9" ht="26.25">
      <c r="A41" s="226"/>
      <c r="B41" s="8" t="s">
        <v>36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26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26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26"/>
      <c r="B44" s="23" t="s">
        <v>39</v>
      </c>
      <c r="C44" s="32">
        <f>SUM(C45:C47)</f>
        <v>5380.13</v>
      </c>
      <c r="D44" s="33">
        <v>20462.4</v>
      </c>
      <c r="E44" s="33">
        <f>SUM(E45:E47)</f>
        <v>21501</v>
      </c>
      <c r="F44" s="33">
        <f>SUM(F45:F47)</f>
        <v>18487.7</v>
      </c>
      <c r="G44" s="19">
        <f t="shared" si="2"/>
        <v>85.98530300916238</v>
      </c>
      <c r="H44" s="20">
        <f t="shared" si="0"/>
        <v>90.34961685823755</v>
      </c>
      <c r="I44" s="83">
        <f t="shared" si="1"/>
        <v>343.62924315955195</v>
      </c>
    </row>
    <row r="45" spans="1:9" ht="15">
      <c r="A45" s="226"/>
      <c r="B45" s="7" t="s">
        <v>154</v>
      </c>
      <c r="C45" s="6">
        <v>271.3</v>
      </c>
      <c r="D45" s="10">
        <v>0</v>
      </c>
      <c r="E45" s="10">
        <v>0</v>
      </c>
      <c r="F45" s="33">
        <f>'1 вал.прод.'!D21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26"/>
      <c r="B46" s="7" t="s">
        <v>40</v>
      </c>
      <c r="C46" s="6">
        <v>748.32</v>
      </c>
      <c r="D46" s="10">
        <v>4448.19</v>
      </c>
      <c r="E46" s="10">
        <v>4826</v>
      </c>
      <c r="F46" s="33">
        <f>'1 вал.прод.'!D57</f>
        <v>4069.3</v>
      </c>
      <c r="G46" s="19">
        <f t="shared" si="2"/>
        <v>84.32034811438044</v>
      </c>
      <c r="H46" s="20">
        <f t="shared" si="0"/>
        <v>91.48215341520934</v>
      </c>
      <c r="I46" s="83">
        <f t="shared" si="1"/>
        <v>543.7914261278597</v>
      </c>
    </row>
    <row r="47" spans="1:9" ht="15">
      <c r="A47" s="226"/>
      <c r="B47" s="7" t="s">
        <v>41</v>
      </c>
      <c r="C47" s="6">
        <v>4360.51</v>
      </c>
      <c r="D47" s="10">
        <v>16014.2</v>
      </c>
      <c r="E47" s="10">
        <v>16675</v>
      </c>
      <c r="F47" s="33">
        <f>'1 вал.прод.'!D39</f>
        <v>14418.400000000001</v>
      </c>
      <c r="G47" s="19">
        <f t="shared" si="2"/>
        <v>86.46716641679161</v>
      </c>
      <c r="H47" s="20">
        <f t="shared" si="0"/>
        <v>90.03509385420439</v>
      </c>
      <c r="I47" s="83">
        <f t="shared" si="1"/>
        <v>330.65856975445536</v>
      </c>
    </row>
    <row r="48" spans="1:9" ht="15">
      <c r="A48" s="226"/>
      <c r="B48" s="27" t="s">
        <v>42</v>
      </c>
      <c r="C48" s="32">
        <f>C44+C34</f>
        <v>5380.13</v>
      </c>
      <c r="D48" s="33">
        <v>21675.4</v>
      </c>
      <c r="E48" s="33">
        <f>E44+E34</f>
        <v>22714</v>
      </c>
      <c r="F48" s="29">
        <f>F44+F34</f>
        <v>19788.7</v>
      </c>
      <c r="G48" s="19">
        <f t="shared" si="2"/>
        <v>87.12115875671392</v>
      </c>
      <c r="H48" s="20">
        <f t="shared" si="0"/>
        <v>91.29566236378567</v>
      </c>
      <c r="I48" s="83">
        <f t="shared" si="1"/>
        <v>367.81081498030716</v>
      </c>
    </row>
    <row r="49" spans="1:9" ht="15">
      <c r="A49" s="226"/>
      <c r="B49" s="28" t="s">
        <v>17</v>
      </c>
      <c r="C49" s="21">
        <f>C48/C7/3*1000</f>
        <v>1016.0774315391878</v>
      </c>
      <c r="D49" s="22">
        <v>4460</v>
      </c>
      <c r="E49" s="22">
        <f>E48/E7/3*1000</f>
        <v>4659.282051282051</v>
      </c>
      <c r="F49" s="31">
        <f>F48/F7/3*1000</f>
        <v>4069.2370964425254</v>
      </c>
      <c r="G49" s="19">
        <f t="shared" si="2"/>
        <v>87.33614002446647</v>
      </c>
      <c r="H49" s="20">
        <f t="shared" si="0"/>
        <v>91.238499920236</v>
      </c>
      <c r="I49" s="83">
        <f t="shared" si="1"/>
        <v>400.4849404319816</v>
      </c>
    </row>
    <row r="50" spans="1:9" ht="15">
      <c r="A50" s="226"/>
      <c r="B50" s="39" t="s">
        <v>109</v>
      </c>
      <c r="C50" s="43"/>
      <c r="D50" s="44">
        <v>6874.2</v>
      </c>
      <c r="E50" s="44">
        <v>8085</v>
      </c>
      <c r="F50" s="45">
        <v>4544.4</v>
      </c>
      <c r="G50" s="19">
        <f>F50/E50*100</f>
        <v>56.20779220779221</v>
      </c>
      <c r="H50" s="20">
        <f>F50/D50*100</f>
        <v>66.10805621017718</v>
      </c>
      <c r="I50" s="83" t="e">
        <f>F50/C50*100</f>
        <v>#DIV/0!</v>
      </c>
    </row>
    <row r="51" spans="1:9" ht="15.75" thickBot="1">
      <c r="A51" s="227"/>
      <c r="B51" s="84" t="s">
        <v>110</v>
      </c>
      <c r="C51" s="85"/>
      <c r="D51" s="86">
        <v>13588.2</v>
      </c>
      <c r="E51" s="86">
        <v>13415</v>
      </c>
      <c r="F51" s="87">
        <v>1691.6</v>
      </c>
      <c r="G51" s="61">
        <f>F51/E51*100</f>
        <v>12.609765188222138</v>
      </c>
      <c r="H51" s="62">
        <f>F51/D51*100</f>
        <v>12.449036664164494</v>
      </c>
      <c r="I51" s="78" t="e">
        <f>F51/C51*100</f>
        <v>#DIV/0!</v>
      </c>
    </row>
    <row r="52" spans="1:9" ht="26.25">
      <c r="A52" s="212">
        <v>7</v>
      </c>
      <c r="B52" s="88" t="s">
        <v>43</v>
      </c>
      <c r="C52" s="89">
        <f>C48/C53</f>
        <v>51.239333333333335</v>
      </c>
      <c r="D52" s="90">
        <v>104.2</v>
      </c>
      <c r="E52" s="90">
        <f>E48/E53</f>
        <v>109.20192307692308</v>
      </c>
      <c r="F52" s="91">
        <f>F48/F53</f>
        <v>96.53024390243903</v>
      </c>
      <c r="G52" s="54">
        <f t="shared" si="2"/>
        <v>88.39610254339753</v>
      </c>
      <c r="H52" s="55">
        <f t="shared" si="0"/>
        <v>92.63938954168812</v>
      </c>
      <c r="I52" s="80">
        <f t="shared" si="1"/>
        <v>188.39090523381586</v>
      </c>
    </row>
    <row r="53" spans="1:9" ht="52.5" thickBot="1">
      <c r="A53" s="214"/>
      <c r="B53" s="92" t="s">
        <v>44</v>
      </c>
      <c r="C53" s="59">
        <v>105</v>
      </c>
      <c r="D53" s="60">
        <v>208</v>
      </c>
      <c r="E53" s="60">
        <v>208</v>
      </c>
      <c r="F53" s="60">
        <v>205</v>
      </c>
      <c r="G53" s="61">
        <f t="shared" si="2"/>
        <v>98.5576923076923</v>
      </c>
      <c r="H53" s="62">
        <f t="shared" si="0"/>
        <v>98.5576923076923</v>
      </c>
      <c r="I53" s="78">
        <f t="shared" si="1"/>
        <v>195.23809523809524</v>
      </c>
    </row>
    <row r="54" spans="1:9" ht="15">
      <c r="A54" s="212">
        <v>8</v>
      </c>
      <c r="B54" s="93" t="s">
        <v>45</v>
      </c>
      <c r="C54" s="51">
        <v>1200</v>
      </c>
      <c r="D54" s="52">
        <v>24370</v>
      </c>
      <c r="E54" s="52">
        <v>24000</v>
      </c>
      <c r="F54" s="52">
        <v>26837</v>
      </c>
      <c r="G54" s="54">
        <f t="shared" si="2"/>
        <v>111.82083333333333</v>
      </c>
      <c r="H54" s="55">
        <f t="shared" si="0"/>
        <v>110.1231021748051</v>
      </c>
      <c r="I54" s="80">
        <f t="shared" si="1"/>
        <v>2236.4166666666665</v>
      </c>
    </row>
    <row r="55" spans="1:9" ht="15.75" thickBot="1">
      <c r="A55" s="214"/>
      <c r="B55" s="74" t="s">
        <v>17</v>
      </c>
      <c r="C55" s="70">
        <f>C54/C7/3*1000</f>
        <v>226.62889518413598</v>
      </c>
      <c r="D55" s="71">
        <v>5014.4</v>
      </c>
      <c r="E55" s="71">
        <f>E54/E7/3*1000</f>
        <v>4923.076923076924</v>
      </c>
      <c r="F55" s="82">
        <f>F54/F7/3*1000</f>
        <v>5518.609911577215</v>
      </c>
      <c r="G55" s="61">
        <f t="shared" si="2"/>
        <v>112.09676382891216</v>
      </c>
      <c r="H55" s="62">
        <f t="shared" si="0"/>
        <v>110.05523914281301</v>
      </c>
      <c r="I55" s="78">
        <f t="shared" si="1"/>
        <v>2435.086623483446</v>
      </c>
    </row>
    <row r="56" spans="1:9" ht="15">
      <c r="A56" s="212">
        <v>9</v>
      </c>
      <c r="B56" s="94" t="s">
        <v>46</v>
      </c>
      <c r="C56" s="95">
        <f>C58+C66+C67+C68+C69+C72+C73+C74+C75+C76+C77+C78</f>
        <v>236</v>
      </c>
      <c r="D56" s="96">
        <v>3195.55</v>
      </c>
      <c r="E56" s="96">
        <f>E58+E66+E67+E68+E69+E72+E73+E74+E75+E76+E77+E78</f>
        <v>3051.48</v>
      </c>
      <c r="F56" s="97">
        <f>F58+F66+F67+F68+F69+F72+F73+F74+F75+F76+F77+F78</f>
        <v>3785.165</v>
      </c>
      <c r="G56" s="54">
        <f t="shared" si="2"/>
        <v>124.04357885353991</v>
      </c>
      <c r="H56" s="55">
        <f t="shared" si="0"/>
        <v>118.45112734896965</v>
      </c>
      <c r="I56" s="80">
        <f t="shared" si="1"/>
        <v>1603.8834745762713</v>
      </c>
    </row>
    <row r="57" spans="1:9" ht="15">
      <c r="A57" s="213"/>
      <c r="B57" s="28" t="s">
        <v>17</v>
      </c>
      <c r="C57" s="21">
        <f>C56/C7*1000/3</f>
        <v>44.570349386213415</v>
      </c>
      <c r="D57" s="22">
        <v>657.5</v>
      </c>
      <c r="E57" s="22">
        <f>E56/E7*1000/3</f>
        <v>625.9446153846154</v>
      </c>
      <c r="F57" s="31">
        <f>F56/F7*1000/3</f>
        <v>778.3600658030023</v>
      </c>
      <c r="G57" s="19">
        <f t="shared" si="2"/>
        <v>124.34967034978554</v>
      </c>
      <c r="H57" s="20">
        <f t="shared" si="0"/>
        <v>118.38175905749084</v>
      </c>
      <c r="I57" s="83">
        <f t="shared" si="1"/>
        <v>1746.362944248685</v>
      </c>
    </row>
    <row r="58" spans="1:9" ht="15">
      <c r="A58" s="213"/>
      <c r="B58" s="28" t="s">
        <v>47</v>
      </c>
      <c r="C58" s="32">
        <f>SUM(C59:C65)</f>
        <v>0</v>
      </c>
      <c r="D58" s="33">
        <v>10.5</v>
      </c>
      <c r="E58" s="33">
        <f>SUM(E59:E65)</f>
        <v>10.5</v>
      </c>
      <c r="F58" s="32">
        <f>SUM(F59:F65)</f>
        <v>10.5</v>
      </c>
      <c r="G58" s="19">
        <f t="shared" si="2"/>
        <v>100</v>
      </c>
      <c r="H58" s="20">
        <f t="shared" si="0"/>
        <v>100</v>
      </c>
      <c r="I58" s="83" t="e">
        <f t="shared" si="1"/>
        <v>#DIV/0!</v>
      </c>
    </row>
    <row r="59" spans="1:9" ht="15">
      <c r="A59" s="213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13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13"/>
      <c r="B61" s="7" t="s">
        <v>50</v>
      </c>
      <c r="C61" s="6">
        <v>0</v>
      </c>
      <c r="D61" s="6">
        <v>10.5</v>
      </c>
      <c r="E61" s="10">
        <v>10.5</v>
      </c>
      <c r="F61" s="6">
        <v>10.5</v>
      </c>
      <c r="G61" s="19">
        <f t="shared" si="2"/>
        <v>100</v>
      </c>
      <c r="H61" s="20">
        <f t="shared" si="0"/>
        <v>100</v>
      </c>
      <c r="I61" s="83" t="e">
        <f t="shared" si="1"/>
        <v>#DIV/0!</v>
      </c>
    </row>
    <row r="62" spans="1:9" ht="15">
      <c r="A62" s="213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13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13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13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13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13"/>
      <c r="B67" s="7" t="s">
        <v>56</v>
      </c>
      <c r="C67" s="6">
        <v>98</v>
      </c>
      <c r="D67" s="10">
        <v>895</v>
      </c>
      <c r="E67" s="10">
        <v>900</v>
      </c>
      <c r="F67" s="13">
        <v>895</v>
      </c>
      <c r="G67" s="19">
        <f t="shared" si="2"/>
        <v>99.44444444444444</v>
      </c>
      <c r="H67" s="20">
        <f t="shared" si="0"/>
        <v>100</v>
      </c>
      <c r="I67" s="83">
        <f t="shared" si="1"/>
        <v>913.265306122449</v>
      </c>
    </row>
    <row r="68" spans="1:9" ht="15">
      <c r="A68" s="213"/>
      <c r="B68" s="7" t="s">
        <v>57</v>
      </c>
      <c r="C68" s="6">
        <v>8</v>
      </c>
      <c r="D68" s="10">
        <v>504</v>
      </c>
      <c r="E68" s="10">
        <v>432</v>
      </c>
      <c r="F68" s="13">
        <v>575</v>
      </c>
      <c r="G68" s="19">
        <f t="shared" si="2"/>
        <v>133.10185185185185</v>
      </c>
      <c r="H68" s="20">
        <f t="shared" si="0"/>
        <v>114.08730158730158</v>
      </c>
      <c r="I68" s="83">
        <f t="shared" si="1"/>
        <v>7187.5</v>
      </c>
    </row>
    <row r="69" spans="1:9" ht="15">
      <c r="A69" s="213"/>
      <c r="B69" s="28" t="s">
        <v>58</v>
      </c>
      <c r="C69" s="32">
        <f>C70+C71</f>
        <v>93</v>
      </c>
      <c r="D69" s="33">
        <v>1500</v>
      </c>
      <c r="E69" s="33">
        <f>E70+E71</f>
        <v>1405</v>
      </c>
      <c r="F69" s="29">
        <f>F70+F71</f>
        <v>1959</v>
      </c>
      <c r="G69" s="19">
        <f t="shared" si="2"/>
        <v>139.4306049822064</v>
      </c>
      <c r="H69" s="20">
        <f t="shared" si="0"/>
        <v>130.6</v>
      </c>
      <c r="I69" s="83">
        <f t="shared" si="1"/>
        <v>2106.451612903226</v>
      </c>
    </row>
    <row r="70" spans="1:9" ht="15">
      <c r="A70" s="213"/>
      <c r="B70" s="7" t="s">
        <v>59</v>
      </c>
      <c r="C70" s="6">
        <v>50</v>
      </c>
      <c r="D70" s="10">
        <v>815</v>
      </c>
      <c r="E70" s="10">
        <v>720</v>
      </c>
      <c r="F70" s="13">
        <v>890</v>
      </c>
      <c r="G70" s="19">
        <f t="shared" si="2"/>
        <v>123.61111111111111</v>
      </c>
      <c r="H70" s="20">
        <f t="shared" si="0"/>
        <v>109.20245398773005</v>
      </c>
      <c r="I70" s="83">
        <f t="shared" si="1"/>
        <v>1780</v>
      </c>
    </row>
    <row r="71" spans="1:9" ht="15">
      <c r="A71" s="213"/>
      <c r="B71" s="7" t="s">
        <v>60</v>
      </c>
      <c r="C71" s="6">
        <v>43</v>
      </c>
      <c r="D71" s="15">
        <v>685</v>
      </c>
      <c r="E71" s="10">
        <v>685</v>
      </c>
      <c r="F71" s="13">
        <v>1069</v>
      </c>
      <c r="G71" s="19">
        <f t="shared" si="2"/>
        <v>156.05839416058393</v>
      </c>
      <c r="H71" s="20">
        <f t="shared" si="0"/>
        <v>156.05839416058393</v>
      </c>
      <c r="I71" s="83">
        <f t="shared" si="1"/>
        <v>2486.046511627907</v>
      </c>
    </row>
    <row r="72" spans="1:9" ht="15">
      <c r="A72" s="213"/>
      <c r="B72" s="7" t="s">
        <v>61</v>
      </c>
      <c r="C72" s="6">
        <v>2</v>
      </c>
      <c r="D72" s="10">
        <v>11.25</v>
      </c>
      <c r="E72" s="10">
        <v>4</v>
      </c>
      <c r="F72" s="13">
        <v>4.685</v>
      </c>
      <c r="G72" s="19">
        <f t="shared" si="2"/>
        <v>117.12499999999999</v>
      </c>
      <c r="H72" s="20">
        <f t="shared" si="0"/>
        <v>41.64444444444444</v>
      </c>
      <c r="I72" s="83">
        <f t="shared" si="1"/>
        <v>234.24999999999997</v>
      </c>
    </row>
    <row r="73" spans="1:9" ht="15">
      <c r="A73" s="213"/>
      <c r="B73" s="7" t="s">
        <v>62</v>
      </c>
      <c r="C73" s="6">
        <v>10</v>
      </c>
      <c r="D73" s="10">
        <v>31</v>
      </c>
      <c r="E73" s="10">
        <v>31</v>
      </c>
      <c r="F73" s="13">
        <v>34</v>
      </c>
      <c r="G73" s="19">
        <f t="shared" si="2"/>
        <v>109.6774193548387</v>
      </c>
      <c r="H73" s="20">
        <f t="shared" si="0"/>
        <v>109.6774193548387</v>
      </c>
      <c r="I73" s="83">
        <f t="shared" si="1"/>
        <v>340</v>
      </c>
    </row>
    <row r="74" spans="1:9" ht="15">
      <c r="A74" s="213"/>
      <c r="B74" s="7" t="s">
        <v>63</v>
      </c>
      <c r="C74" s="6">
        <v>10</v>
      </c>
      <c r="D74" s="10">
        <v>29</v>
      </c>
      <c r="E74" s="10">
        <v>29</v>
      </c>
      <c r="F74" s="10">
        <v>42</v>
      </c>
      <c r="G74" s="19">
        <f t="shared" si="2"/>
        <v>144.82758620689654</v>
      </c>
      <c r="H74" s="20">
        <f t="shared" si="0"/>
        <v>144.82758620689654</v>
      </c>
      <c r="I74" s="83">
        <f t="shared" si="1"/>
        <v>420</v>
      </c>
    </row>
    <row r="75" spans="1:10" ht="15">
      <c r="A75" s="213"/>
      <c r="B75" s="7" t="s">
        <v>64</v>
      </c>
      <c r="C75" s="6">
        <v>15</v>
      </c>
      <c r="D75" s="10">
        <v>109.8</v>
      </c>
      <c r="E75" s="10">
        <v>89.98</v>
      </c>
      <c r="F75" s="13">
        <v>89.98</v>
      </c>
      <c r="G75" s="19">
        <f t="shared" si="2"/>
        <v>100</v>
      </c>
      <c r="H75" s="20">
        <f aca="true" t="shared" si="3" ref="H75:H119">F75/D75*100</f>
        <v>81.94899817850639</v>
      </c>
      <c r="I75" s="83">
        <f aca="true" t="shared" si="4" ref="I75:I119">F75/C75*100</f>
        <v>599.8666666666667</v>
      </c>
      <c r="J75" s="183" t="s">
        <v>206</v>
      </c>
    </row>
    <row r="76" spans="1:9" ht="15">
      <c r="A76" s="213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13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14"/>
      <c r="B78" s="58" t="s">
        <v>160</v>
      </c>
      <c r="C78" s="59">
        <v>0</v>
      </c>
      <c r="D78" s="60">
        <v>105</v>
      </c>
      <c r="E78" s="60">
        <v>150</v>
      </c>
      <c r="F78" s="59">
        <v>175</v>
      </c>
      <c r="G78" s="61">
        <f t="shared" si="5"/>
        <v>116.66666666666667</v>
      </c>
      <c r="H78" s="62">
        <f t="shared" si="3"/>
        <v>166.66666666666669</v>
      </c>
      <c r="I78" s="78" t="e">
        <f t="shared" si="4"/>
        <v>#DIV/0!</v>
      </c>
    </row>
    <row r="79" spans="1:10" ht="39">
      <c r="A79" s="222">
        <v>10</v>
      </c>
      <c r="B79" s="98" t="s">
        <v>67</v>
      </c>
      <c r="C79" s="95">
        <f>C80+C81</f>
        <v>0</v>
      </c>
      <c r="D79" s="96">
        <v>650</v>
      </c>
      <c r="E79" s="96">
        <v>100</v>
      </c>
      <c r="F79" s="99">
        <f>F80+F81</f>
        <v>100</v>
      </c>
      <c r="G79" s="54">
        <f t="shared" si="5"/>
        <v>100</v>
      </c>
      <c r="H79" s="55">
        <f t="shared" si="3"/>
        <v>15.384615384615385</v>
      </c>
      <c r="I79" s="80" t="e">
        <f t="shared" si="4"/>
        <v>#DIV/0!</v>
      </c>
      <c r="J79" s="3"/>
    </row>
    <row r="80" spans="1:10" ht="15">
      <c r="A80" s="224"/>
      <c r="B80" s="7" t="s">
        <v>68</v>
      </c>
      <c r="C80" s="6">
        <v>0</v>
      </c>
      <c r="D80" s="10">
        <v>0</v>
      </c>
      <c r="E80" s="10">
        <v>0</v>
      </c>
      <c r="F80" s="16">
        <v>0</v>
      </c>
      <c r="G80" s="19" t="e">
        <f t="shared" si="5"/>
        <v>#DIV/0!</v>
      </c>
      <c r="H80" s="20" t="e">
        <f t="shared" si="3"/>
        <v>#DIV/0!</v>
      </c>
      <c r="I80" s="83" t="e">
        <f t="shared" si="4"/>
        <v>#DIV/0!</v>
      </c>
      <c r="J80" s="3"/>
    </row>
    <row r="81" spans="1:10" ht="15">
      <c r="A81" s="224"/>
      <c r="B81" s="5" t="s">
        <v>69</v>
      </c>
      <c r="C81" s="6">
        <v>0</v>
      </c>
      <c r="D81" s="10">
        <v>650</v>
      </c>
      <c r="E81" s="10">
        <v>100</v>
      </c>
      <c r="F81" s="16">
        <v>100</v>
      </c>
      <c r="G81" s="19">
        <f t="shared" si="5"/>
        <v>100</v>
      </c>
      <c r="H81" s="20">
        <f t="shared" si="3"/>
        <v>15.384615384615385</v>
      </c>
      <c r="I81" s="83" t="e">
        <f t="shared" si="4"/>
        <v>#DIV/0!</v>
      </c>
      <c r="J81" s="3"/>
    </row>
    <row r="82" spans="1:10" ht="39.75" thickBot="1">
      <c r="A82" s="223"/>
      <c r="B82" s="92" t="s">
        <v>70</v>
      </c>
      <c r="C82" s="59">
        <v>0</v>
      </c>
      <c r="D82" s="60">
        <v>0</v>
      </c>
      <c r="E82" s="60">
        <v>0</v>
      </c>
      <c r="F82" s="10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22">
        <v>11</v>
      </c>
      <c r="B83" s="64" t="s">
        <v>71</v>
      </c>
      <c r="C83" s="64">
        <v>22000</v>
      </c>
      <c r="D83" s="93">
        <v>33240</v>
      </c>
      <c r="E83" s="93">
        <v>33240</v>
      </c>
      <c r="F83" s="101">
        <v>33240</v>
      </c>
      <c r="G83" s="54">
        <f t="shared" si="5"/>
        <v>100</v>
      </c>
      <c r="H83" s="55">
        <f t="shared" si="3"/>
        <v>100</v>
      </c>
      <c r="I83" s="80">
        <f t="shared" si="4"/>
        <v>151.0909090909091</v>
      </c>
      <c r="J83" s="3"/>
    </row>
    <row r="84" spans="1:10" ht="26.25">
      <c r="A84" s="224"/>
      <c r="B84" s="23" t="s">
        <v>72</v>
      </c>
      <c r="C84" s="34">
        <f>C83/C7</f>
        <v>12.464589235127479</v>
      </c>
      <c r="D84" s="35">
        <v>20.5</v>
      </c>
      <c r="E84" s="35">
        <f>E83/E7</f>
        <v>20.455384615384617</v>
      </c>
      <c r="F84" s="36">
        <f>F83/F7</f>
        <v>20.505860579888957</v>
      </c>
      <c r="G84" s="19">
        <f t="shared" si="5"/>
        <v>100.2467612584824</v>
      </c>
      <c r="H84" s="20">
        <f t="shared" si="3"/>
        <v>100.02858819458027</v>
      </c>
      <c r="I84" s="83">
        <f t="shared" si="4"/>
        <v>164.51292692501823</v>
      </c>
      <c r="J84" s="3"/>
    </row>
    <row r="85" spans="1:10" ht="52.5" thickBot="1">
      <c r="A85" s="223"/>
      <c r="B85" s="81" t="s">
        <v>73</v>
      </c>
      <c r="C85" s="70">
        <f>C82/C83*100</f>
        <v>0</v>
      </c>
      <c r="D85" s="71"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22">
        <v>12</v>
      </c>
      <c r="B86" s="79" t="s">
        <v>74</v>
      </c>
      <c r="C86" s="51">
        <v>25</v>
      </c>
      <c r="D86" s="52">
        <v>3</v>
      </c>
      <c r="E86" s="52">
        <v>5</v>
      </c>
      <c r="F86" s="103">
        <v>0</v>
      </c>
      <c r="G86" s="54">
        <f t="shared" si="5"/>
        <v>0</v>
      </c>
      <c r="H86" s="55">
        <f t="shared" si="3"/>
        <v>0</v>
      </c>
      <c r="I86" s="80">
        <f t="shared" si="4"/>
        <v>0</v>
      </c>
      <c r="J86" s="3"/>
    </row>
    <row r="87" spans="1:10" ht="27" thickBot="1">
      <c r="A87" s="223"/>
      <c r="B87" s="81" t="s">
        <v>75</v>
      </c>
      <c r="C87" s="75">
        <f>C86*1000/C7</f>
        <v>14.164305949008499</v>
      </c>
      <c r="D87" s="105">
        <v>2</v>
      </c>
      <c r="E87" s="105">
        <f>E86*1000/E7</f>
        <v>3.076923076923077</v>
      </c>
      <c r="F87" s="105">
        <f>F86*1000/F7</f>
        <v>0</v>
      </c>
      <c r="G87" s="61">
        <f t="shared" si="5"/>
        <v>0</v>
      </c>
      <c r="H87" s="62">
        <f t="shared" si="3"/>
        <v>0</v>
      </c>
      <c r="I87" s="78">
        <f t="shared" si="4"/>
        <v>0</v>
      </c>
      <c r="J87" s="3"/>
    </row>
    <row r="88" spans="1:10" ht="26.25">
      <c r="A88" s="222">
        <v>13</v>
      </c>
      <c r="B88" s="79" t="s">
        <v>76</v>
      </c>
      <c r="C88" s="51">
        <v>7</v>
      </c>
      <c r="D88" s="52">
        <v>27</v>
      </c>
      <c r="E88" s="52">
        <v>27</v>
      </c>
      <c r="F88" s="52">
        <v>27</v>
      </c>
      <c r="G88" s="54">
        <f t="shared" si="5"/>
        <v>100</v>
      </c>
      <c r="H88" s="55">
        <f t="shared" si="3"/>
        <v>100</v>
      </c>
      <c r="I88" s="80">
        <f t="shared" si="4"/>
        <v>385.7142857142857</v>
      </c>
      <c r="J88" s="3"/>
    </row>
    <row r="89" spans="1:10" ht="26.25">
      <c r="A89" s="22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23"/>
      <c r="B90" s="81" t="s">
        <v>78</v>
      </c>
      <c r="C90" s="75">
        <f>(C88+C89)*1000/C7</f>
        <v>3.9660056657223794</v>
      </c>
      <c r="D90" s="105">
        <v>17</v>
      </c>
      <c r="E90" s="105">
        <f>(E88+E89)*1000/E7</f>
        <v>16.615384615384617</v>
      </c>
      <c r="F90" s="105">
        <f>(F88+F89)*1000/F7</f>
        <v>16.656384947563232</v>
      </c>
      <c r="G90" s="61">
        <f t="shared" si="5"/>
        <v>100.24676125848242</v>
      </c>
      <c r="H90" s="62">
        <f t="shared" si="3"/>
        <v>97.97873498566607</v>
      </c>
      <c r="I90" s="78">
        <f t="shared" si="4"/>
        <v>419.97884903498726</v>
      </c>
      <c r="J90" s="3"/>
    </row>
    <row r="91" spans="1:10" ht="50.25" customHeight="1">
      <c r="A91" s="222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23"/>
      <c r="B92" s="81" t="s">
        <v>80</v>
      </c>
      <c r="C92" s="104">
        <f>C91/C7*100</f>
        <v>0</v>
      </c>
      <c r="D92" s="71">
        <v>55.6</v>
      </c>
      <c r="E92" s="71">
        <f>E91/E7*100</f>
        <v>55.38461538461539</v>
      </c>
      <c r="F92" s="71">
        <f>F91/F7*100</f>
        <v>55.52128315854411</v>
      </c>
      <c r="G92" s="61">
        <f t="shared" si="5"/>
        <v>100.24676125848242</v>
      </c>
      <c r="H92" s="62">
        <f t="shared" si="3"/>
        <v>99.85842294702178</v>
      </c>
      <c r="I92" s="78" t="e">
        <f t="shared" si="4"/>
        <v>#DIV/0!</v>
      </c>
      <c r="J92" s="3"/>
    </row>
    <row r="93" spans="1:10" ht="15">
      <c r="A93" s="222">
        <v>15</v>
      </c>
      <c r="B93" s="64" t="s">
        <v>81</v>
      </c>
      <c r="C93" s="51">
        <v>17</v>
      </c>
      <c r="D93" s="52">
        <v>5</v>
      </c>
      <c r="E93" s="168">
        <v>10</v>
      </c>
      <c r="F93" s="168">
        <v>12</v>
      </c>
      <c r="G93" s="54">
        <f t="shared" si="5"/>
        <v>120</v>
      </c>
      <c r="H93" s="55">
        <f t="shared" si="3"/>
        <v>240</v>
      </c>
      <c r="I93" s="80">
        <f t="shared" si="4"/>
        <v>70.58823529411765</v>
      </c>
      <c r="J93" s="3"/>
    </row>
    <row r="94" spans="1:10" ht="15">
      <c r="A94" s="224"/>
      <c r="B94" s="7" t="s">
        <v>82</v>
      </c>
      <c r="C94" s="6">
        <v>13</v>
      </c>
      <c r="D94" s="10">
        <v>3</v>
      </c>
      <c r="E94" s="169">
        <v>10</v>
      </c>
      <c r="F94" s="169">
        <v>8</v>
      </c>
      <c r="G94" s="19">
        <f t="shared" si="5"/>
        <v>80</v>
      </c>
      <c r="H94" s="20">
        <f t="shared" si="3"/>
        <v>266.66666666666663</v>
      </c>
      <c r="I94" s="83">
        <f t="shared" si="4"/>
        <v>61.53846153846154</v>
      </c>
      <c r="J94" s="3"/>
    </row>
    <row r="95" spans="1:10" ht="15">
      <c r="A95" s="224"/>
      <c r="B95" s="28" t="s">
        <v>83</v>
      </c>
      <c r="C95" s="24">
        <f>C94/C93</f>
        <v>0.7647058823529411</v>
      </c>
      <c r="D95" s="25">
        <v>0.8333333333333334</v>
      </c>
      <c r="E95" s="25">
        <f>E94/E93</f>
        <v>1</v>
      </c>
      <c r="F95" s="25">
        <f>F94/F93</f>
        <v>0.6666666666666666</v>
      </c>
      <c r="G95" s="19">
        <f t="shared" si="5"/>
        <v>66.66666666666666</v>
      </c>
      <c r="H95" s="20">
        <f t="shared" si="3"/>
        <v>80</v>
      </c>
      <c r="I95" s="83">
        <f t="shared" si="4"/>
        <v>87.17948717948718</v>
      </c>
      <c r="J95" s="3"/>
    </row>
    <row r="96" spans="1:10" ht="39">
      <c r="A96" s="224"/>
      <c r="B96" s="8" t="s">
        <v>84</v>
      </c>
      <c r="C96" s="6">
        <v>0</v>
      </c>
      <c r="D96" s="10">
        <v>0</v>
      </c>
      <c r="E96" s="169">
        <v>0</v>
      </c>
      <c r="F96" s="170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24"/>
      <c r="B97" s="23" t="s">
        <v>85</v>
      </c>
      <c r="C97" s="24">
        <f>C96/C93</f>
        <v>0</v>
      </c>
      <c r="D97" s="25">
        <v>0</v>
      </c>
      <c r="E97" s="25">
        <f>E96/E93</f>
        <v>0</v>
      </c>
      <c r="F97" s="24">
        <f>F96/F93</f>
        <v>0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24"/>
      <c r="B98" s="30" t="s">
        <v>86</v>
      </c>
      <c r="C98" s="38">
        <f>C93*100000/C7</f>
        <v>963.1728045325779</v>
      </c>
      <c r="D98" s="37">
        <v>309</v>
      </c>
      <c r="E98" s="37">
        <f>E93*100000/E7</f>
        <v>615.3846153846154</v>
      </c>
      <c r="F98" s="38">
        <f>F93*100000/F7</f>
        <v>740.2837754472548</v>
      </c>
      <c r="G98" s="19">
        <f t="shared" si="5"/>
        <v>120.2961135101789</v>
      </c>
      <c r="H98" s="20">
        <f t="shared" si="3"/>
        <v>239.57403736157113</v>
      </c>
      <c r="I98" s="83">
        <f t="shared" si="4"/>
        <v>76.85887433320028</v>
      </c>
      <c r="J98" s="3"/>
    </row>
    <row r="99" spans="1:10" ht="15.75" thickBot="1">
      <c r="A99" s="223"/>
      <c r="B99" s="58" t="s">
        <v>87</v>
      </c>
      <c r="C99" s="59">
        <v>0</v>
      </c>
      <c r="D99" s="60">
        <v>0</v>
      </c>
      <c r="E99" s="171">
        <v>0</v>
      </c>
      <c r="F99" s="172">
        <v>0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51.5</v>
      </c>
      <c r="D100" s="109">
        <v>66.9</v>
      </c>
      <c r="E100" s="109">
        <v>40</v>
      </c>
      <c r="F100" s="108">
        <v>147.2</v>
      </c>
      <c r="G100" s="110">
        <f t="shared" si="5"/>
        <v>368</v>
      </c>
      <c r="H100" s="111">
        <f t="shared" si="3"/>
        <v>220.02989536621823</v>
      </c>
      <c r="I100" s="112">
        <f t="shared" si="4"/>
        <v>285.8252427184466</v>
      </c>
      <c r="J100" s="3"/>
    </row>
    <row r="101" spans="1:10" ht="42.75" customHeight="1">
      <c r="A101" s="222">
        <v>17</v>
      </c>
      <c r="B101" s="79" t="s">
        <v>89</v>
      </c>
      <c r="C101" s="51">
        <v>0</v>
      </c>
      <c r="D101" s="52">
        <v>238.9</v>
      </c>
      <c r="E101" s="52">
        <v>343.2</v>
      </c>
      <c r="F101" s="51">
        <v>343.2</v>
      </c>
      <c r="G101" s="54">
        <f t="shared" si="5"/>
        <v>100</v>
      </c>
      <c r="H101" s="55">
        <f t="shared" si="3"/>
        <v>143.658434491419</v>
      </c>
      <c r="I101" s="80" t="e">
        <f t="shared" si="4"/>
        <v>#DIV/0!</v>
      </c>
      <c r="J101" s="3"/>
    </row>
    <row r="102" spans="1:10" ht="39" customHeight="1">
      <c r="A102" s="22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23"/>
      <c r="B103" s="81" t="s">
        <v>91</v>
      </c>
      <c r="C103" s="66" t="e">
        <f>C102/C101</f>
        <v>#DIV/0!</v>
      </c>
      <c r="D103" s="67"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22">
        <v>18</v>
      </c>
      <c r="B104" s="79" t="s">
        <v>92</v>
      </c>
      <c r="C104" s="51">
        <v>970</v>
      </c>
      <c r="D104" s="52">
        <v>0</v>
      </c>
      <c r="E104" s="52">
        <v>0</v>
      </c>
      <c r="F104" s="113">
        <v>0</v>
      </c>
      <c r="G104" s="54" t="e">
        <f t="shared" si="5"/>
        <v>#DIV/0!</v>
      </c>
      <c r="H104" s="55" t="e">
        <f t="shared" si="3"/>
        <v>#DIV/0!</v>
      </c>
      <c r="I104" s="80">
        <f t="shared" si="4"/>
        <v>0</v>
      </c>
      <c r="J104" s="3"/>
    </row>
    <row r="105" spans="1:10" ht="52.5" thickBot="1">
      <c r="A105" s="223"/>
      <c r="B105" s="81" t="s">
        <v>93</v>
      </c>
      <c r="C105" s="114">
        <f>C104/C7</f>
        <v>0.5495750708215298</v>
      </c>
      <c r="D105" s="115">
        <v>0</v>
      </c>
      <c r="E105" s="115">
        <v>0</v>
      </c>
      <c r="F105" s="116">
        <f>F104/F7</f>
        <v>0</v>
      </c>
      <c r="G105" s="61" t="e">
        <f t="shared" si="5"/>
        <v>#DIV/0!</v>
      </c>
      <c r="H105" s="62" t="e">
        <f t="shared" si="3"/>
        <v>#DIV/0!</v>
      </c>
      <c r="I105" s="78">
        <f t="shared" si="4"/>
        <v>0</v>
      </c>
      <c r="J105" s="3"/>
    </row>
    <row r="106" spans="1:10" ht="39">
      <c r="A106" s="222">
        <v>19</v>
      </c>
      <c r="B106" s="79" t="s">
        <v>94</v>
      </c>
      <c r="C106" s="51">
        <v>36.5</v>
      </c>
      <c r="D106" s="52">
        <v>36.5</v>
      </c>
      <c r="E106" s="52">
        <v>36.5</v>
      </c>
      <c r="F106" s="52">
        <v>36.5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24"/>
      <c r="B107" s="8" t="s">
        <v>95</v>
      </c>
      <c r="C107" s="6">
        <v>9</v>
      </c>
      <c r="D107" s="10">
        <v>19.5</v>
      </c>
      <c r="E107" s="10">
        <v>18</v>
      </c>
      <c r="F107" s="10">
        <v>19.5</v>
      </c>
      <c r="G107" s="19">
        <f t="shared" si="5"/>
        <v>108.33333333333333</v>
      </c>
      <c r="H107" s="20">
        <f t="shared" si="3"/>
        <v>100</v>
      </c>
      <c r="I107" s="83">
        <f t="shared" si="4"/>
        <v>216.66666666666666</v>
      </c>
      <c r="J107" s="3"/>
    </row>
    <row r="108" spans="1:10" ht="104.25" customHeight="1" thickBot="1">
      <c r="A108" s="223"/>
      <c r="B108" s="81" t="s">
        <v>96</v>
      </c>
      <c r="C108" s="114">
        <f>C107/C106</f>
        <v>0.2465753424657534</v>
      </c>
      <c r="D108" s="115">
        <v>0.5342465753424658</v>
      </c>
      <c r="E108" s="115">
        <f>E107/E106</f>
        <v>0.4931506849315068</v>
      </c>
      <c r="F108" s="115">
        <f>F107/F106</f>
        <v>0.5342465753424658</v>
      </c>
      <c r="G108" s="61">
        <f t="shared" si="5"/>
        <v>108.33333333333334</v>
      </c>
      <c r="H108" s="62">
        <f t="shared" si="3"/>
        <v>100</v>
      </c>
      <c r="I108" s="78">
        <f t="shared" si="4"/>
        <v>216.66666666666669</v>
      </c>
      <c r="J108" s="3"/>
    </row>
    <row r="109" spans="1:10" ht="26.25">
      <c r="A109" s="222">
        <v>20</v>
      </c>
      <c r="B109" s="79" t="s">
        <v>162</v>
      </c>
      <c r="C109" s="51">
        <v>43065</v>
      </c>
      <c r="D109" s="52">
        <v>43065</v>
      </c>
      <c r="E109" s="52">
        <v>43065</v>
      </c>
      <c r="F109" s="52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24"/>
      <c r="B110" s="8" t="s">
        <v>163</v>
      </c>
      <c r="C110" s="6">
        <v>23955</v>
      </c>
      <c r="D110" s="10">
        <v>23955</v>
      </c>
      <c r="E110" s="10">
        <v>23955</v>
      </c>
      <c r="F110" s="10">
        <v>23955</v>
      </c>
      <c r="G110" s="19">
        <f t="shared" si="5"/>
        <v>100</v>
      </c>
      <c r="H110" s="20">
        <f t="shared" si="3"/>
        <v>100</v>
      </c>
      <c r="I110" s="83">
        <f t="shared" si="4"/>
        <v>100</v>
      </c>
      <c r="J110" s="3"/>
    </row>
    <row r="111" spans="1:10" ht="65.25" thickBot="1">
      <c r="A111" s="223"/>
      <c r="B111" s="81" t="s">
        <v>97</v>
      </c>
      <c r="C111" s="114">
        <f>C110/C109</f>
        <v>0.5562521769418322</v>
      </c>
      <c r="D111" s="115">
        <v>0.5562521769418322</v>
      </c>
      <c r="E111" s="115">
        <f>E110/E109</f>
        <v>0.5562521769418322</v>
      </c>
      <c r="F111" s="115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100</v>
      </c>
      <c r="J111" s="3"/>
    </row>
    <row r="112" spans="1:10" ht="39">
      <c r="A112" s="222">
        <v>21</v>
      </c>
      <c r="B112" s="79" t="s">
        <v>105</v>
      </c>
      <c r="C112" s="51">
        <v>76</v>
      </c>
      <c r="D112" s="52">
        <v>42</v>
      </c>
      <c r="E112" s="52">
        <v>42</v>
      </c>
      <c r="F112" s="167">
        <v>42</v>
      </c>
      <c r="G112" s="54">
        <f t="shared" si="5"/>
        <v>100</v>
      </c>
      <c r="H112" s="55">
        <f t="shared" si="3"/>
        <v>100</v>
      </c>
      <c r="I112" s="80">
        <f t="shared" si="4"/>
        <v>55.26315789473685</v>
      </c>
      <c r="J112" s="3"/>
    </row>
    <row r="113" spans="1:10" ht="26.25">
      <c r="A113" s="224"/>
      <c r="B113" s="8" t="s">
        <v>98</v>
      </c>
      <c r="C113" s="6">
        <v>20</v>
      </c>
      <c r="D113" s="10">
        <v>42</v>
      </c>
      <c r="E113" s="10">
        <v>42</v>
      </c>
      <c r="F113" s="10">
        <v>42</v>
      </c>
      <c r="G113" s="19">
        <f t="shared" si="5"/>
        <v>100</v>
      </c>
      <c r="H113" s="20">
        <f t="shared" si="3"/>
        <v>100</v>
      </c>
      <c r="I113" s="83">
        <f t="shared" si="4"/>
        <v>210</v>
      </c>
      <c r="J113" s="3"/>
    </row>
    <row r="114" spans="1:10" ht="27" thickBot="1">
      <c r="A114" s="223"/>
      <c r="B114" s="81" t="s">
        <v>99</v>
      </c>
      <c r="C114" s="114">
        <f>C113/C112</f>
        <v>0.2631578947368421</v>
      </c>
      <c r="D114" s="115"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380</v>
      </c>
      <c r="J114" s="3"/>
    </row>
    <row r="115" spans="1:10" ht="42" customHeight="1">
      <c r="A115" s="222">
        <v>22</v>
      </c>
      <c r="B115" s="79" t="s">
        <v>100</v>
      </c>
      <c r="C115" s="51">
        <v>5075</v>
      </c>
      <c r="D115" s="52">
        <v>5686</v>
      </c>
      <c r="E115" s="52">
        <v>6342</v>
      </c>
      <c r="F115" s="117">
        <v>5346</v>
      </c>
      <c r="G115" s="54">
        <f t="shared" si="5"/>
        <v>84.29517502365185</v>
      </c>
      <c r="H115" s="55">
        <f t="shared" si="3"/>
        <v>94.02040098487512</v>
      </c>
      <c r="I115" s="80">
        <f t="shared" si="4"/>
        <v>105.33990147783253</v>
      </c>
      <c r="J115" s="3"/>
    </row>
    <row r="116" spans="1:10" ht="51.75">
      <c r="A116" s="224"/>
      <c r="B116" s="8" t="s">
        <v>101</v>
      </c>
      <c r="C116" s="6">
        <v>1135</v>
      </c>
      <c r="D116" s="15">
        <v>1022</v>
      </c>
      <c r="E116" s="10">
        <v>1600</v>
      </c>
      <c r="F116" s="14">
        <v>425</v>
      </c>
      <c r="G116" s="19">
        <f t="shared" si="5"/>
        <v>26.5625</v>
      </c>
      <c r="H116" s="20">
        <f t="shared" si="3"/>
        <v>41.585127201565555</v>
      </c>
      <c r="I116" s="83">
        <f t="shared" si="4"/>
        <v>37.44493392070485</v>
      </c>
      <c r="J116" s="3"/>
    </row>
    <row r="117" spans="1:10" ht="52.5" thickBot="1">
      <c r="A117" s="223"/>
      <c r="B117" s="81" t="s">
        <v>102</v>
      </c>
      <c r="C117" s="114">
        <f>C116/C7</f>
        <v>0.6430594900849859</v>
      </c>
      <c r="D117" s="115">
        <v>0.63</v>
      </c>
      <c r="E117" s="115">
        <f>E116/E7</f>
        <v>0.9846153846153847</v>
      </c>
      <c r="F117" s="114">
        <f>F116/F7</f>
        <v>0.2621838371375694</v>
      </c>
      <c r="G117" s="61">
        <f t="shared" si="5"/>
        <v>26.628045959284385</v>
      </c>
      <c r="H117" s="62">
        <f t="shared" si="3"/>
        <v>41.61648208532847</v>
      </c>
      <c r="I117" s="78">
        <f t="shared" si="4"/>
        <v>40.77131916720793</v>
      </c>
      <c r="J117" s="3"/>
    </row>
    <row r="118" spans="1:10" ht="48.75" customHeight="1">
      <c r="A118" s="222">
        <v>23</v>
      </c>
      <c r="B118" s="79" t="s">
        <v>103</v>
      </c>
      <c r="C118" s="51">
        <v>250</v>
      </c>
      <c r="D118" s="52">
        <v>374</v>
      </c>
      <c r="E118" s="186">
        <f>1627*23%</f>
        <v>374.21000000000004</v>
      </c>
      <c r="F118" s="51">
        <v>387</v>
      </c>
      <c r="G118" s="54">
        <f t="shared" si="5"/>
        <v>103.41786697308997</v>
      </c>
      <c r="H118" s="55">
        <f t="shared" si="3"/>
        <v>103.475935828877</v>
      </c>
      <c r="I118" s="80">
        <f t="shared" si="4"/>
        <v>154.8</v>
      </c>
      <c r="J118" s="3">
        <v>23</v>
      </c>
    </row>
    <row r="119" spans="1:10" ht="39.75" thickBot="1">
      <c r="A119" s="223"/>
      <c r="B119" s="81" t="s">
        <v>104</v>
      </c>
      <c r="C119" s="114">
        <f>C118/C7</f>
        <v>0.141643059490085</v>
      </c>
      <c r="D119" s="115">
        <v>0.23</v>
      </c>
      <c r="E119" s="115">
        <f>E118/E7</f>
        <v>0.23028307692307695</v>
      </c>
      <c r="F119" s="114">
        <f>F118/F7</f>
        <v>0.23874151758173967</v>
      </c>
      <c r="G119" s="61">
        <f t="shared" si="5"/>
        <v>103.67306220312844</v>
      </c>
      <c r="H119" s="62">
        <f t="shared" si="3"/>
        <v>103.80065981814768</v>
      </c>
      <c r="I119" s="78">
        <f t="shared" si="4"/>
        <v>168.5515114127082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269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208</v>
      </c>
      <c r="C122" s="1"/>
      <c r="D122" s="1"/>
      <c r="E122" s="1" t="s">
        <v>207</v>
      </c>
      <c r="F122" s="1"/>
      <c r="G122" s="1"/>
      <c r="H122" s="1"/>
      <c r="I122" s="1"/>
      <c r="J122" s="183" t="s">
        <v>210</v>
      </c>
    </row>
    <row r="123" spans="1:10" ht="15">
      <c r="A123" s="2"/>
      <c r="B123" s="2" t="s">
        <v>156</v>
      </c>
      <c r="C123" s="1"/>
      <c r="D123" s="1"/>
      <c r="E123" s="216"/>
      <c r="F123" s="21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8:A119"/>
    <mergeCell ref="E123:F123"/>
    <mergeCell ref="A101:A103"/>
    <mergeCell ref="A104:A105"/>
    <mergeCell ref="A106:A108"/>
    <mergeCell ref="A109:A111"/>
    <mergeCell ref="A54:A55"/>
    <mergeCell ref="A56:A78"/>
    <mergeCell ref="A79:A82"/>
    <mergeCell ref="A24:A51"/>
    <mergeCell ref="A112:A114"/>
    <mergeCell ref="A115:A117"/>
    <mergeCell ref="A86:A87"/>
    <mergeCell ref="A88:A90"/>
    <mergeCell ref="A91:A92"/>
    <mergeCell ref="A93:A99"/>
    <mergeCell ref="A83:A85"/>
    <mergeCell ref="A11:A17"/>
    <mergeCell ref="A18:A19"/>
    <mergeCell ref="A20:A21"/>
    <mergeCell ref="A22:A23"/>
    <mergeCell ref="A52:A53"/>
    <mergeCell ref="A7:A10"/>
    <mergeCell ref="A1:I1"/>
    <mergeCell ref="A2:I2"/>
    <mergeCell ref="A3:I3"/>
    <mergeCell ref="A5:A6"/>
    <mergeCell ref="B5:B6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D99"/>
  <sheetViews>
    <sheetView zoomScalePageLayoutView="0" workbookViewId="0" topLeftCell="A64">
      <selection activeCell="F98" sqref="F98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229" t="s">
        <v>111</v>
      </c>
      <c r="B2" s="229"/>
      <c r="C2" s="229"/>
      <c r="D2" s="229"/>
    </row>
    <row r="3" spans="1:4" ht="12" customHeight="1">
      <c r="A3" s="230" t="s">
        <v>270</v>
      </c>
      <c r="B3" s="230"/>
      <c r="C3" s="230"/>
      <c r="D3" s="230"/>
    </row>
    <row r="4" spans="1:4" ht="13.5" customHeight="1">
      <c r="A4" s="120"/>
      <c r="B4" s="120"/>
      <c r="C4" s="120"/>
      <c r="D4" s="120"/>
    </row>
    <row r="5" spans="1:4" ht="16.5" customHeight="1">
      <c r="A5" s="228" t="s">
        <v>112</v>
      </c>
      <c r="B5" s="228"/>
      <c r="C5" s="228"/>
      <c r="D5" s="228"/>
    </row>
    <row r="6" spans="1:4" ht="15">
      <c r="A6" s="121" t="s">
        <v>113</v>
      </c>
      <c r="B6" s="122" t="s">
        <v>114</v>
      </c>
      <c r="C6" s="121" t="s">
        <v>115</v>
      </c>
      <c r="D6" s="121" t="s">
        <v>116</v>
      </c>
    </row>
    <row r="7" spans="1:4" ht="15">
      <c r="A7" s="123" t="s">
        <v>117</v>
      </c>
      <c r="B7" s="124" t="s">
        <v>118</v>
      </c>
      <c r="C7" s="125" t="s">
        <v>119</v>
      </c>
      <c r="D7" s="125" t="s">
        <v>120</v>
      </c>
    </row>
    <row r="8" spans="1:4" ht="15">
      <c r="A8" s="126" t="s">
        <v>121</v>
      </c>
      <c r="B8" s="127"/>
      <c r="C8" s="128"/>
      <c r="D8" s="128"/>
    </row>
    <row r="9" spans="1:4" ht="14.25">
      <c r="A9" s="129" t="s">
        <v>122</v>
      </c>
      <c r="B9" s="130"/>
      <c r="C9" s="131">
        <v>65</v>
      </c>
      <c r="D9" s="132">
        <f>B9/10*C9</f>
        <v>0</v>
      </c>
    </row>
    <row r="10" spans="1:4" ht="14.25">
      <c r="A10" s="129" t="s">
        <v>123</v>
      </c>
      <c r="B10" s="130"/>
      <c r="C10" s="131">
        <v>104</v>
      </c>
      <c r="D10" s="132">
        <f>B10/10*C10</f>
        <v>0</v>
      </c>
    </row>
    <row r="11" spans="1:4" ht="14.25">
      <c r="A11" s="129" t="s">
        <v>124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125</v>
      </c>
      <c r="B12" s="130"/>
      <c r="C12" s="131">
        <v>55</v>
      </c>
      <c r="D12" s="132">
        <f t="shared" si="0"/>
        <v>0</v>
      </c>
    </row>
    <row r="13" spans="1:4" ht="14.25">
      <c r="A13" s="129" t="s">
        <v>126</v>
      </c>
      <c r="B13" s="130"/>
      <c r="C13" s="131">
        <v>60</v>
      </c>
      <c r="D13" s="132">
        <f t="shared" si="0"/>
        <v>0</v>
      </c>
    </row>
    <row r="14" spans="1:4" ht="15">
      <c r="A14" s="133" t="s">
        <v>127</v>
      </c>
      <c r="B14" s="130"/>
      <c r="C14" s="131"/>
      <c r="D14" s="134">
        <f>D9+D10+D11+D12+D13</f>
        <v>0</v>
      </c>
    </row>
    <row r="15" spans="1:4" ht="14.25">
      <c r="A15" s="129" t="s">
        <v>128</v>
      </c>
      <c r="B15" s="135"/>
      <c r="C15" s="131">
        <v>15</v>
      </c>
      <c r="D15" s="132">
        <f t="shared" si="0"/>
        <v>0</v>
      </c>
    </row>
    <row r="16" spans="1:4" ht="14.25">
      <c r="A16" s="128" t="s">
        <v>129</v>
      </c>
      <c r="B16" s="136"/>
      <c r="C16" s="132">
        <v>3.5</v>
      </c>
      <c r="D16" s="132">
        <f>B16*C16/1000</f>
        <v>0</v>
      </c>
    </row>
    <row r="17" spans="1:4" ht="14.25">
      <c r="A17" s="128" t="s">
        <v>130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131</v>
      </c>
      <c r="B18" s="137"/>
      <c r="C18" s="132">
        <v>10</v>
      </c>
      <c r="D18" s="132">
        <f t="shared" si="0"/>
        <v>0</v>
      </c>
    </row>
    <row r="19" spans="1:4" ht="14.25">
      <c r="A19" s="128" t="s">
        <v>132</v>
      </c>
      <c r="B19" s="137"/>
      <c r="C19" s="132">
        <v>12</v>
      </c>
      <c r="D19" s="132">
        <f t="shared" si="0"/>
        <v>0</v>
      </c>
    </row>
    <row r="20" spans="1:4" ht="14.25">
      <c r="A20" s="128" t="s">
        <v>133</v>
      </c>
      <c r="B20" s="137"/>
      <c r="C20" s="132">
        <v>9</v>
      </c>
      <c r="D20" s="132">
        <f t="shared" si="0"/>
        <v>0</v>
      </c>
    </row>
    <row r="21" spans="1:4" ht="15">
      <c r="A21" s="126" t="s">
        <v>134</v>
      </c>
      <c r="B21" s="137"/>
      <c r="C21" s="132"/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28" t="s">
        <v>135</v>
      </c>
      <c r="B23" s="228"/>
      <c r="C23" s="228"/>
      <c r="D23" s="228"/>
    </row>
    <row r="24" spans="1:4" s="139" customFormat="1" ht="15">
      <c r="A24" s="121" t="s">
        <v>136</v>
      </c>
      <c r="B24" s="122" t="s">
        <v>114</v>
      </c>
      <c r="C24" s="121" t="s">
        <v>115</v>
      </c>
      <c r="D24" s="121" t="s">
        <v>116</v>
      </c>
    </row>
    <row r="25" spans="1:4" s="139" customFormat="1" ht="15">
      <c r="A25" s="123" t="s">
        <v>117</v>
      </c>
      <c r="B25" s="124" t="s">
        <v>118</v>
      </c>
      <c r="C25" s="125" t="s">
        <v>119</v>
      </c>
      <c r="D25" s="125" t="s">
        <v>120</v>
      </c>
    </row>
    <row r="26" spans="1:4" s="139" customFormat="1" ht="15">
      <c r="A26" s="126" t="s">
        <v>121</v>
      </c>
      <c r="B26" s="128"/>
      <c r="C26" s="128"/>
      <c r="D26" s="126"/>
    </row>
    <row r="27" spans="1:4" ht="14.25">
      <c r="A27" s="128" t="s">
        <v>122</v>
      </c>
      <c r="B27" s="137">
        <v>855</v>
      </c>
      <c r="C27" s="132">
        <v>65</v>
      </c>
      <c r="D27" s="132">
        <f>B27/10*C27</f>
        <v>5557.5</v>
      </c>
    </row>
    <row r="28" spans="1:4" ht="14.25">
      <c r="A28" s="128" t="s">
        <v>123</v>
      </c>
      <c r="B28" s="137">
        <v>188</v>
      </c>
      <c r="C28" s="132">
        <v>104</v>
      </c>
      <c r="D28" s="132">
        <f>B28/10*C28</f>
        <v>1955.2</v>
      </c>
    </row>
    <row r="29" spans="1:4" ht="14.25">
      <c r="A29" s="128" t="s">
        <v>124</v>
      </c>
      <c r="B29" s="137">
        <v>151</v>
      </c>
      <c r="C29" s="132">
        <v>60</v>
      </c>
      <c r="D29" s="132">
        <f>B29/10*C29</f>
        <v>906</v>
      </c>
    </row>
    <row r="30" spans="1:4" ht="14.25">
      <c r="A30" s="128" t="s">
        <v>125</v>
      </c>
      <c r="B30" s="137">
        <v>77.4</v>
      </c>
      <c r="C30" s="132">
        <v>55</v>
      </c>
      <c r="D30" s="132">
        <f>B30/10*C30</f>
        <v>425.7</v>
      </c>
    </row>
    <row r="31" spans="1:4" ht="14.25">
      <c r="A31" s="128" t="s">
        <v>126</v>
      </c>
      <c r="B31" s="137"/>
      <c r="C31" s="132">
        <v>60</v>
      </c>
      <c r="D31" s="132">
        <f>B31/10*C31</f>
        <v>0</v>
      </c>
    </row>
    <row r="32" spans="1:4" ht="15">
      <c r="A32" s="126" t="s">
        <v>127</v>
      </c>
      <c r="B32" s="134"/>
      <c r="C32" s="132"/>
      <c r="D32" s="134">
        <f>D27+D28+D29+D30+D31</f>
        <v>8844.400000000001</v>
      </c>
    </row>
    <row r="33" spans="1:4" ht="14.25">
      <c r="A33" s="128" t="s">
        <v>128</v>
      </c>
      <c r="B33" s="137">
        <v>3716</v>
      </c>
      <c r="C33" s="132">
        <v>15</v>
      </c>
      <c r="D33" s="132">
        <f>B33/10*C33</f>
        <v>5574</v>
      </c>
    </row>
    <row r="34" spans="1:4" ht="14.25">
      <c r="A34" s="128" t="s">
        <v>129</v>
      </c>
      <c r="B34" s="137"/>
      <c r="C34" s="132">
        <v>3.5</v>
      </c>
      <c r="D34" s="132">
        <f>B34*C34/1000</f>
        <v>0</v>
      </c>
    </row>
    <row r="35" spans="1:4" ht="14.25">
      <c r="A35" s="128" t="s">
        <v>130</v>
      </c>
      <c r="B35" s="137"/>
      <c r="C35" s="132">
        <v>37.5</v>
      </c>
      <c r="D35" s="132">
        <f>B35/10*C35</f>
        <v>0</v>
      </c>
    </row>
    <row r="36" spans="1:4" ht="14.25">
      <c r="A36" s="128" t="s">
        <v>131</v>
      </c>
      <c r="B36" s="137"/>
      <c r="C36" s="132">
        <v>10</v>
      </c>
      <c r="D36" s="132">
        <f>B36/10*C36</f>
        <v>0</v>
      </c>
    </row>
    <row r="37" spans="1:4" ht="14.25">
      <c r="A37" s="128" t="s">
        <v>132</v>
      </c>
      <c r="B37" s="137"/>
      <c r="C37" s="132">
        <v>12</v>
      </c>
      <c r="D37" s="132">
        <f>B37/10*C37</f>
        <v>0</v>
      </c>
    </row>
    <row r="38" spans="1:4" ht="14.25">
      <c r="A38" s="128" t="s">
        <v>133</v>
      </c>
      <c r="B38" s="137"/>
      <c r="C38" s="132">
        <v>9</v>
      </c>
      <c r="D38" s="132">
        <f>B38/10*C38</f>
        <v>0</v>
      </c>
    </row>
    <row r="39" spans="1:4" ht="15">
      <c r="A39" s="126" t="s">
        <v>134</v>
      </c>
      <c r="B39" s="137"/>
      <c r="C39" s="132"/>
      <c r="D39" s="140">
        <f>SUM(D32:D38)</f>
        <v>14418.400000000001</v>
      </c>
    </row>
    <row r="41" spans="1:4" ht="15.75" customHeight="1">
      <c r="A41" s="228" t="s">
        <v>40</v>
      </c>
      <c r="B41" s="228"/>
      <c r="C41" s="228"/>
      <c r="D41" s="228"/>
    </row>
    <row r="42" spans="1:4" s="139" customFormat="1" ht="15">
      <c r="A42" s="121" t="s">
        <v>136</v>
      </c>
      <c r="B42" s="122" t="s">
        <v>114</v>
      </c>
      <c r="C42" s="121" t="s">
        <v>115</v>
      </c>
      <c r="D42" s="121" t="s">
        <v>116</v>
      </c>
    </row>
    <row r="43" spans="1:4" s="139" customFormat="1" ht="15">
      <c r="A43" s="123" t="s">
        <v>117</v>
      </c>
      <c r="B43" s="124" t="s">
        <v>118</v>
      </c>
      <c r="C43" s="125" t="s">
        <v>119</v>
      </c>
      <c r="D43" s="125" t="s">
        <v>120</v>
      </c>
    </row>
    <row r="44" spans="1:4" s="139" customFormat="1" ht="15">
      <c r="A44" s="126" t="s">
        <v>121</v>
      </c>
      <c r="B44" s="128"/>
      <c r="C44" s="128"/>
      <c r="D44" s="126"/>
    </row>
    <row r="45" spans="1:4" ht="14.25">
      <c r="A45" s="128" t="s">
        <v>122</v>
      </c>
      <c r="B45" s="137">
        <v>273</v>
      </c>
      <c r="C45" s="132">
        <v>65</v>
      </c>
      <c r="D45" s="132">
        <f>B45/10*C45</f>
        <v>1774.5</v>
      </c>
    </row>
    <row r="46" spans="1:4" ht="14.25">
      <c r="A46" s="128" t="s">
        <v>123</v>
      </c>
      <c r="B46" s="137">
        <v>41</v>
      </c>
      <c r="C46" s="132">
        <v>104</v>
      </c>
      <c r="D46" s="132">
        <f>B46/10*C46</f>
        <v>426.4</v>
      </c>
    </row>
    <row r="47" spans="1:4" ht="14.25">
      <c r="A47" s="128" t="s">
        <v>124</v>
      </c>
      <c r="B47" s="137">
        <v>82.3</v>
      </c>
      <c r="C47" s="132">
        <v>60</v>
      </c>
      <c r="D47" s="132">
        <f>B47/10*C47</f>
        <v>493.8</v>
      </c>
    </row>
    <row r="48" spans="1:4" ht="14.25">
      <c r="A48" s="128" t="s">
        <v>125</v>
      </c>
      <c r="B48" s="137">
        <v>24</v>
      </c>
      <c r="C48" s="132">
        <v>55</v>
      </c>
      <c r="D48" s="132">
        <f>B48/10*C48</f>
        <v>132</v>
      </c>
    </row>
    <row r="49" spans="1:4" ht="14.25">
      <c r="A49" s="128" t="s">
        <v>126</v>
      </c>
      <c r="B49" s="137"/>
      <c r="C49" s="132">
        <v>60</v>
      </c>
      <c r="D49" s="132">
        <f>B49/10*C49</f>
        <v>0</v>
      </c>
    </row>
    <row r="50" spans="1:4" ht="15">
      <c r="A50" s="126" t="s">
        <v>127</v>
      </c>
      <c r="B50" s="134"/>
      <c r="C50" s="132"/>
      <c r="D50" s="134">
        <f>D45+D46+D47+D48+D49</f>
        <v>2826.7000000000003</v>
      </c>
    </row>
    <row r="51" spans="1:4" ht="14.25">
      <c r="A51" s="128" t="s">
        <v>128</v>
      </c>
      <c r="B51" s="137">
        <v>828.4</v>
      </c>
      <c r="C51" s="132">
        <v>15</v>
      </c>
      <c r="D51" s="132">
        <f>B51/10*C51</f>
        <v>1242.6000000000001</v>
      </c>
    </row>
    <row r="52" spans="1:4" ht="14.25">
      <c r="A52" s="128" t="s">
        <v>129</v>
      </c>
      <c r="B52" s="137"/>
      <c r="C52" s="132">
        <v>3.5</v>
      </c>
      <c r="D52" s="132">
        <f>B52*C52/1000</f>
        <v>0</v>
      </c>
    </row>
    <row r="53" spans="1:4" ht="14.25">
      <c r="A53" s="128" t="s">
        <v>130</v>
      </c>
      <c r="B53" s="137"/>
      <c r="C53" s="132">
        <v>37.5</v>
      </c>
      <c r="D53" s="132">
        <f>B53/10*C53</f>
        <v>0</v>
      </c>
    </row>
    <row r="54" spans="1:4" ht="14.25">
      <c r="A54" s="128" t="s">
        <v>131</v>
      </c>
      <c r="B54" s="137"/>
      <c r="C54" s="132">
        <v>10</v>
      </c>
      <c r="D54" s="132">
        <f>B54/10*C54</f>
        <v>0</v>
      </c>
    </row>
    <row r="55" spans="1:4" ht="14.25">
      <c r="A55" s="128" t="s">
        <v>132</v>
      </c>
      <c r="B55" s="137"/>
      <c r="C55" s="132">
        <v>12</v>
      </c>
      <c r="D55" s="132">
        <f>B55/10*C55</f>
        <v>0</v>
      </c>
    </row>
    <row r="56" spans="1:4" ht="14.25">
      <c r="A56" s="128" t="s">
        <v>133</v>
      </c>
      <c r="B56" s="137"/>
      <c r="C56" s="132">
        <v>9</v>
      </c>
      <c r="D56" s="132">
        <f>B56/10*C56</f>
        <v>0</v>
      </c>
    </row>
    <row r="57" spans="1:4" ht="15">
      <c r="A57" s="126" t="s">
        <v>134</v>
      </c>
      <c r="B57" s="137"/>
      <c r="C57" s="132"/>
      <c r="D57" s="134">
        <f>D50+D51+D52+D53+D54+D55+D56</f>
        <v>4069.3</v>
      </c>
    </row>
    <row r="59" spans="1:4" ht="15.75" customHeight="1">
      <c r="A59" s="228" t="s">
        <v>137</v>
      </c>
      <c r="B59" s="228"/>
      <c r="C59" s="228"/>
      <c r="D59" s="228"/>
    </row>
    <row r="60" spans="1:4" s="139" customFormat="1" ht="15">
      <c r="A60" s="121" t="s">
        <v>136</v>
      </c>
      <c r="B60" s="122" t="s">
        <v>114</v>
      </c>
      <c r="C60" s="121" t="s">
        <v>115</v>
      </c>
      <c r="D60" s="121" t="s">
        <v>116</v>
      </c>
    </row>
    <row r="61" spans="1:4" s="139" customFormat="1" ht="15">
      <c r="A61" s="123" t="s">
        <v>117</v>
      </c>
      <c r="B61" s="124" t="s">
        <v>118</v>
      </c>
      <c r="C61" s="125" t="s">
        <v>119</v>
      </c>
      <c r="D61" s="125" t="s">
        <v>120</v>
      </c>
    </row>
    <row r="62" spans="1:4" s="139" customFormat="1" ht="15">
      <c r="A62" s="126" t="s">
        <v>121</v>
      </c>
      <c r="B62" s="128"/>
      <c r="C62" s="128"/>
      <c r="D62" s="126"/>
    </row>
    <row r="63" spans="1:4" ht="14.25">
      <c r="A63" s="128" t="s">
        <v>122</v>
      </c>
      <c r="B63" s="137">
        <v>0</v>
      </c>
      <c r="C63" s="132">
        <v>65</v>
      </c>
      <c r="D63" s="132">
        <f>B63/10*C63</f>
        <v>0</v>
      </c>
    </row>
    <row r="64" spans="1:4" ht="14.25">
      <c r="A64" s="128" t="s">
        <v>123</v>
      </c>
      <c r="B64" s="137">
        <v>0</v>
      </c>
      <c r="C64" s="132">
        <v>104</v>
      </c>
      <c r="D64" s="132">
        <f>B64/10*C64</f>
        <v>0</v>
      </c>
    </row>
    <row r="65" spans="1:4" ht="14.25">
      <c r="A65" s="128" t="s">
        <v>124</v>
      </c>
      <c r="B65" s="137">
        <v>0</v>
      </c>
      <c r="C65" s="132">
        <v>60</v>
      </c>
      <c r="D65" s="132">
        <f>B65/10*C65</f>
        <v>0</v>
      </c>
    </row>
    <row r="66" spans="1:4" ht="14.25">
      <c r="A66" s="128" t="s">
        <v>125</v>
      </c>
      <c r="B66" s="137">
        <v>0</v>
      </c>
      <c r="C66" s="132">
        <v>55</v>
      </c>
      <c r="D66" s="132">
        <f>B66/10*C66</f>
        <v>0</v>
      </c>
    </row>
    <row r="67" spans="1:4" ht="14.25">
      <c r="A67" s="128" t="s">
        <v>126</v>
      </c>
      <c r="B67" s="137">
        <v>0</v>
      </c>
      <c r="C67" s="132">
        <v>60</v>
      </c>
      <c r="D67" s="132">
        <f>B67/10*C67</f>
        <v>0</v>
      </c>
    </row>
    <row r="68" spans="1:4" ht="15">
      <c r="A68" s="126" t="s">
        <v>127</v>
      </c>
      <c r="B68" s="134"/>
      <c r="C68" s="132"/>
      <c r="D68" s="134">
        <f>D63+D64+D65+D66+D67</f>
        <v>0</v>
      </c>
    </row>
    <row r="69" spans="1:4" ht="14.25">
      <c r="A69" s="128" t="s">
        <v>128</v>
      </c>
      <c r="B69" s="137">
        <v>0</v>
      </c>
      <c r="C69" s="132">
        <v>15</v>
      </c>
      <c r="D69" s="132">
        <f>B69/10*C69</f>
        <v>0</v>
      </c>
    </row>
    <row r="70" spans="1:4" ht="14.25">
      <c r="A70" s="128" t="s">
        <v>129</v>
      </c>
      <c r="B70" s="137">
        <v>0</v>
      </c>
      <c r="C70" s="132">
        <v>3.5</v>
      </c>
      <c r="D70" s="132">
        <f>B70*C70/1000</f>
        <v>0</v>
      </c>
    </row>
    <row r="71" spans="1:4" ht="14.25">
      <c r="A71" s="128" t="s">
        <v>130</v>
      </c>
      <c r="B71" s="137">
        <v>0</v>
      </c>
      <c r="C71" s="132">
        <v>37.5</v>
      </c>
      <c r="D71" s="132">
        <f>B71/10*C71</f>
        <v>0</v>
      </c>
    </row>
    <row r="72" spans="1:4" ht="14.25">
      <c r="A72" s="128" t="s">
        <v>131</v>
      </c>
      <c r="B72" s="137">
        <v>0</v>
      </c>
      <c r="C72" s="132">
        <v>10</v>
      </c>
      <c r="D72" s="132">
        <f>B72/10*C72</f>
        <v>0</v>
      </c>
    </row>
    <row r="73" spans="1:4" ht="14.25">
      <c r="A73" s="128" t="s">
        <v>132</v>
      </c>
      <c r="B73" s="137">
        <v>0</v>
      </c>
      <c r="C73" s="132">
        <v>12</v>
      </c>
      <c r="D73" s="132">
        <f>B73/10*C73</f>
        <v>0</v>
      </c>
    </row>
    <row r="74" spans="1:4" ht="14.25">
      <c r="A74" s="128" t="s">
        <v>133</v>
      </c>
      <c r="B74" s="137">
        <v>0</v>
      </c>
      <c r="C74" s="132">
        <v>9</v>
      </c>
      <c r="D74" s="132">
        <f>B74/10*C74</f>
        <v>0</v>
      </c>
    </row>
    <row r="75" spans="1:4" ht="15">
      <c r="A75" s="126" t="s">
        <v>134</v>
      </c>
      <c r="B75" s="137"/>
      <c r="C75" s="132"/>
      <c r="D75" s="134">
        <f>D68+D69+D70+D71+D72+D73+D74</f>
        <v>0</v>
      </c>
    </row>
    <row r="77" spans="1:4" ht="18">
      <c r="A77" s="228" t="s">
        <v>138</v>
      </c>
      <c r="B77" s="228"/>
      <c r="C77" s="228"/>
      <c r="D77" s="228"/>
    </row>
    <row r="78" spans="1:4" s="139" customFormat="1" ht="15">
      <c r="A78" s="121" t="s">
        <v>136</v>
      </c>
      <c r="B78" s="122" t="s">
        <v>114</v>
      </c>
      <c r="C78" s="121" t="s">
        <v>115</v>
      </c>
      <c r="D78" s="121" t="s">
        <v>116</v>
      </c>
    </row>
    <row r="79" spans="1:4" s="139" customFormat="1" ht="15">
      <c r="A79" s="123" t="s">
        <v>117</v>
      </c>
      <c r="B79" s="124" t="s">
        <v>118</v>
      </c>
      <c r="C79" s="125" t="s">
        <v>119</v>
      </c>
      <c r="D79" s="125" t="s">
        <v>120</v>
      </c>
    </row>
    <row r="80" spans="1:4" s="139" customFormat="1" ht="15">
      <c r="A80" s="126" t="s">
        <v>121</v>
      </c>
      <c r="B80" s="126"/>
      <c r="C80" s="126"/>
      <c r="D80" s="126"/>
    </row>
    <row r="81" spans="1:4" ht="14.25">
      <c r="A81" s="128" t="s">
        <v>122</v>
      </c>
      <c r="B81" s="132">
        <f>B27+B45</f>
        <v>1128</v>
      </c>
      <c r="C81" s="132">
        <v>65</v>
      </c>
      <c r="D81" s="132">
        <f>B81/10*C81</f>
        <v>7332</v>
      </c>
    </row>
    <row r="82" spans="1:4" ht="14.25">
      <c r="A82" s="128" t="s">
        <v>123</v>
      </c>
      <c r="B82" s="132">
        <f>B28+B46</f>
        <v>229</v>
      </c>
      <c r="C82" s="132">
        <v>104</v>
      </c>
      <c r="D82" s="132">
        <f>B82/10*C82</f>
        <v>2381.6</v>
      </c>
    </row>
    <row r="83" spans="1:4" ht="14.25">
      <c r="A83" s="128" t="s">
        <v>124</v>
      </c>
      <c r="B83" s="132">
        <f>B29+B47</f>
        <v>233.3</v>
      </c>
      <c r="C83" s="132">
        <v>60</v>
      </c>
      <c r="D83" s="132">
        <f>B83/10*C83</f>
        <v>1399.8000000000002</v>
      </c>
    </row>
    <row r="84" spans="1:4" ht="14.25">
      <c r="A84" s="128" t="s">
        <v>125</v>
      </c>
      <c r="B84" s="132">
        <f>B30+B48</f>
        <v>101.4</v>
      </c>
      <c r="C84" s="132">
        <v>55</v>
      </c>
      <c r="D84" s="132">
        <f>B84/10*C84</f>
        <v>557.7</v>
      </c>
    </row>
    <row r="85" spans="1:4" ht="14.25">
      <c r="A85" s="128" t="s">
        <v>126</v>
      </c>
      <c r="B85" s="132">
        <f>B31+B49</f>
        <v>0</v>
      </c>
      <c r="C85" s="132">
        <v>60</v>
      </c>
      <c r="D85" s="132">
        <f>B85/10*C85</f>
        <v>0</v>
      </c>
    </row>
    <row r="86" spans="1:4" ht="15">
      <c r="A86" s="126" t="s">
        <v>127</v>
      </c>
      <c r="B86" s="134"/>
      <c r="C86" s="132"/>
      <c r="D86" s="134">
        <f>D81+D82+D83+D84+D85</f>
        <v>11671.100000000002</v>
      </c>
    </row>
    <row r="87" spans="1:4" ht="14.25">
      <c r="A87" s="128" t="s">
        <v>128</v>
      </c>
      <c r="B87" s="132">
        <f aca="true" t="shared" si="1" ref="B87:B92">B33+B51</f>
        <v>4544.4</v>
      </c>
      <c r="C87" s="132">
        <v>15</v>
      </c>
      <c r="D87" s="132">
        <f>B87/10*C87</f>
        <v>6816.599999999999</v>
      </c>
    </row>
    <row r="88" spans="1:4" ht="14.25">
      <c r="A88" s="128" t="s">
        <v>129</v>
      </c>
      <c r="B88" s="132">
        <f t="shared" si="1"/>
        <v>0</v>
      </c>
      <c r="C88" s="132">
        <v>3.5</v>
      </c>
      <c r="D88" s="132">
        <f>B88*C88/1000</f>
        <v>0</v>
      </c>
    </row>
    <row r="89" spans="1:4" ht="14.25">
      <c r="A89" s="128" t="s">
        <v>130</v>
      </c>
      <c r="B89" s="132">
        <f t="shared" si="1"/>
        <v>0</v>
      </c>
      <c r="C89" s="132">
        <v>37.5</v>
      </c>
      <c r="D89" s="132">
        <f>B89/10*C89</f>
        <v>0</v>
      </c>
    </row>
    <row r="90" spans="1:4" ht="14.25">
      <c r="A90" s="128" t="s">
        <v>131</v>
      </c>
      <c r="B90" s="132">
        <f t="shared" si="1"/>
        <v>0</v>
      </c>
      <c r="C90" s="132">
        <v>10</v>
      </c>
      <c r="D90" s="132">
        <f>B90/10*C90</f>
        <v>0</v>
      </c>
    </row>
    <row r="91" spans="1:4" ht="14.25">
      <c r="A91" s="128" t="s">
        <v>132</v>
      </c>
      <c r="B91" s="132">
        <f t="shared" si="1"/>
        <v>0</v>
      </c>
      <c r="C91" s="132">
        <v>12</v>
      </c>
      <c r="D91" s="132">
        <f>B91/10*C91</f>
        <v>0</v>
      </c>
    </row>
    <row r="92" spans="1:4" ht="14.25">
      <c r="A92" s="128" t="s">
        <v>133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134</v>
      </c>
      <c r="B93" s="132">
        <f>SUM(B81:B92)</f>
        <v>6236.099999999999</v>
      </c>
      <c r="C93" s="132"/>
      <c r="D93" s="140">
        <f>D86+D87+D88+D89+D90+D91+D92</f>
        <v>18487.7</v>
      </c>
    </row>
    <row r="95" ht="12.75">
      <c r="A95" s="118" t="s">
        <v>253</v>
      </c>
    </row>
    <row r="97" spans="1:3" ht="25.5">
      <c r="A97" s="141" t="s">
        <v>209</v>
      </c>
      <c r="B97" s="166"/>
      <c r="C97" s="165" t="s">
        <v>207</v>
      </c>
    </row>
    <row r="98" spans="1:4" ht="12.75">
      <c r="A98" s="141" t="s">
        <v>156</v>
      </c>
      <c r="C98" s="165"/>
      <c r="D98" s="142"/>
    </row>
    <row r="99" ht="12.75"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">
      <selection activeCell="F50" sqref="F50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15"/>
      <c r="B1" s="200"/>
      <c r="C1" s="200"/>
      <c r="D1" s="200"/>
      <c r="E1" s="200"/>
      <c r="F1" s="200"/>
      <c r="G1" s="200"/>
      <c r="H1" s="200"/>
      <c r="I1" s="200"/>
    </row>
    <row r="2" spans="1:9" ht="15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 t="s">
        <v>275</v>
      </c>
      <c r="B3" s="217"/>
      <c r="C3" s="217"/>
      <c r="D3" s="217"/>
      <c r="E3" s="217"/>
      <c r="F3" s="217"/>
      <c r="G3" s="217"/>
      <c r="H3" s="217"/>
      <c r="I3" s="217"/>
    </row>
    <row r="5" spans="1:9" ht="30" customHeight="1">
      <c r="A5" s="218" t="s">
        <v>1</v>
      </c>
      <c r="B5" s="220" t="s">
        <v>2</v>
      </c>
      <c r="C5" s="4" t="s">
        <v>3</v>
      </c>
      <c r="D5" s="11" t="s">
        <v>203</v>
      </c>
      <c r="E5" s="11" t="s">
        <v>264</v>
      </c>
      <c r="F5" s="4" t="s">
        <v>262</v>
      </c>
      <c r="G5" s="17" t="s">
        <v>4</v>
      </c>
      <c r="H5" s="17" t="s">
        <v>4</v>
      </c>
      <c r="I5" s="18" t="s">
        <v>4</v>
      </c>
    </row>
    <row r="6" spans="1:9" ht="35.25" thickBot="1">
      <c r="A6" s="219"/>
      <c r="B6" s="221"/>
      <c r="C6" s="46" t="s">
        <v>164</v>
      </c>
      <c r="D6" s="47" t="s">
        <v>211</v>
      </c>
      <c r="E6" s="47" t="s">
        <v>276</v>
      </c>
      <c r="F6" s="46" t="s">
        <v>276</v>
      </c>
      <c r="G6" s="48" t="s">
        <v>277</v>
      </c>
      <c r="H6" s="48" t="s">
        <v>278</v>
      </c>
      <c r="I6" s="49" t="s">
        <v>279</v>
      </c>
    </row>
    <row r="7" spans="1:10" ht="26.25">
      <c r="A7" s="212">
        <v>1</v>
      </c>
      <c r="B7" s="50" t="s">
        <v>5</v>
      </c>
      <c r="C7" s="51">
        <v>1771</v>
      </c>
      <c r="D7" s="52">
        <v>1620</v>
      </c>
      <c r="E7" s="52">
        <v>1621</v>
      </c>
      <c r="F7" s="53">
        <v>0</v>
      </c>
      <c r="G7" s="54">
        <f>F7/E7*100</f>
        <v>0</v>
      </c>
      <c r="H7" s="55">
        <f>F7/D7*100</f>
        <v>0</v>
      </c>
      <c r="I7" s="56">
        <f>F7/C7*100</f>
        <v>0</v>
      </c>
      <c r="J7">
        <v>1620</v>
      </c>
    </row>
    <row r="8" spans="1:9" ht="15">
      <c r="A8" s="213"/>
      <c r="B8" s="7" t="s">
        <v>6</v>
      </c>
      <c r="C8" s="6">
        <v>4</v>
      </c>
      <c r="D8" s="10">
        <v>3</v>
      </c>
      <c r="E8" s="10">
        <v>4</v>
      </c>
      <c r="F8" s="6">
        <v>0</v>
      </c>
      <c r="G8" s="19">
        <f>F8/E8*100</f>
        <v>0</v>
      </c>
      <c r="H8" s="20">
        <f aca="true" t="shared" si="0" ref="H8:H74">F8/D8*100</f>
        <v>0</v>
      </c>
      <c r="I8" s="57">
        <f aca="true" t="shared" si="1" ref="I8:I74">F8/C8*100</f>
        <v>0</v>
      </c>
    </row>
    <row r="9" spans="1:9" ht="15">
      <c r="A9" s="213"/>
      <c r="B9" s="39" t="s">
        <v>106</v>
      </c>
      <c r="C9" s="40">
        <v>0</v>
      </c>
      <c r="D9" s="41">
        <v>0</v>
      </c>
      <c r="E9" s="41">
        <v>0</v>
      </c>
      <c r="F9" s="42">
        <v>0</v>
      </c>
      <c r="G9" s="19" t="e">
        <f>F9/E9*100</f>
        <v>#DIV/0!</v>
      </c>
      <c r="H9" s="20" t="e">
        <f>F9/D9*100</f>
        <v>#DIV/0!</v>
      </c>
      <c r="I9" s="57" t="e">
        <f>F9/C9*100</f>
        <v>#DIV/0!</v>
      </c>
    </row>
    <row r="10" spans="1:9" ht="15.75" thickBot="1">
      <c r="A10" s="214"/>
      <c r="B10" s="58" t="s">
        <v>7</v>
      </c>
      <c r="C10" s="59">
        <v>2</v>
      </c>
      <c r="D10" s="60">
        <v>-3</v>
      </c>
      <c r="E10" s="60">
        <v>-3</v>
      </c>
      <c r="F10" s="59">
        <v>0</v>
      </c>
      <c r="G10" s="61">
        <f aca="true" t="shared" si="2" ref="G10:G75">F10/E10*100</f>
        <v>0</v>
      </c>
      <c r="H10" s="62">
        <f t="shared" si="0"/>
        <v>0</v>
      </c>
      <c r="I10" s="63">
        <f t="shared" si="1"/>
        <v>0</v>
      </c>
    </row>
    <row r="11" spans="1:9" ht="15">
      <c r="A11" s="212">
        <v>2</v>
      </c>
      <c r="B11" s="64" t="s">
        <v>8</v>
      </c>
      <c r="C11" s="51">
        <v>865</v>
      </c>
      <c r="D11" s="52">
        <v>1085</v>
      </c>
      <c r="E11" s="52">
        <v>1085</v>
      </c>
      <c r="F11" s="52">
        <v>1084</v>
      </c>
      <c r="G11" s="54">
        <f t="shared" si="2"/>
        <v>99.90783410138249</v>
      </c>
      <c r="H11" s="55">
        <f t="shared" si="0"/>
        <v>99.90783410138249</v>
      </c>
      <c r="I11" s="56">
        <f t="shared" si="1"/>
        <v>125.31791907514452</v>
      </c>
    </row>
    <row r="12" spans="1:9" ht="15">
      <c r="A12" s="213"/>
      <c r="B12" s="7" t="s">
        <v>9</v>
      </c>
      <c r="C12" s="6">
        <v>630</v>
      </c>
      <c r="D12" s="10">
        <v>1000</v>
      </c>
      <c r="E12" s="10">
        <v>1000</v>
      </c>
      <c r="F12" s="10">
        <v>1005</v>
      </c>
      <c r="G12" s="19">
        <f t="shared" si="2"/>
        <v>100.49999999999999</v>
      </c>
      <c r="H12" s="20">
        <f t="shared" si="0"/>
        <v>100.49999999999999</v>
      </c>
      <c r="I12" s="57">
        <f t="shared" si="1"/>
        <v>159.52380952380955</v>
      </c>
    </row>
    <row r="13" spans="1:9" ht="15">
      <c r="A13" s="213"/>
      <c r="B13" s="7" t="s">
        <v>10</v>
      </c>
      <c r="C13" s="6">
        <v>250</v>
      </c>
      <c r="D13" s="10">
        <v>8</v>
      </c>
      <c r="E13" s="10">
        <v>10</v>
      </c>
      <c r="F13" s="10">
        <v>10</v>
      </c>
      <c r="G13" s="19">
        <f t="shared" si="2"/>
        <v>100</v>
      </c>
      <c r="H13" s="20">
        <f t="shared" si="0"/>
        <v>125</v>
      </c>
      <c r="I13" s="57">
        <f t="shared" si="1"/>
        <v>4</v>
      </c>
    </row>
    <row r="14" spans="1:9" ht="15">
      <c r="A14" s="213"/>
      <c r="B14" s="7" t="s">
        <v>11</v>
      </c>
      <c r="C14" s="6">
        <v>24</v>
      </c>
      <c r="D14" s="10">
        <v>13</v>
      </c>
      <c r="E14" s="10">
        <v>12</v>
      </c>
      <c r="F14" s="10">
        <v>8</v>
      </c>
      <c r="G14" s="19">
        <f t="shared" si="2"/>
        <v>66.66666666666666</v>
      </c>
      <c r="H14" s="20">
        <f t="shared" si="0"/>
        <v>61.53846153846154</v>
      </c>
      <c r="I14" s="57">
        <f t="shared" si="1"/>
        <v>33.33333333333333</v>
      </c>
    </row>
    <row r="15" spans="1:9" ht="26.25">
      <c r="A15" s="213"/>
      <c r="B15" s="8" t="s">
        <v>12</v>
      </c>
      <c r="C15" s="6">
        <v>630</v>
      </c>
      <c r="D15" s="10">
        <v>1013</v>
      </c>
      <c r="E15" s="10">
        <f>E12+E14</f>
        <v>1012</v>
      </c>
      <c r="F15" s="10">
        <f>F12+F14</f>
        <v>1013</v>
      </c>
      <c r="G15" s="19">
        <f t="shared" si="2"/>
        <v>100.09881422924903</v>
      </c>
      <c r="H15" s="20">
        <f t="shared" si="0"/>
        <v>100</v>
      </c>
      <c r="I15" s="57">
        <f t="shared" si="1"/>
        <v>160.7936507936508</v>
      </c>
    </row>
    <row r="16" spans="1:9" ht="26.25">
      <c r="A16" s="213"/>
      <c r="B16" s="23" t="s">
        <v>13</v>
      </c>
      <c r="C16" s="24">
        <f>C14/C15</f>
        <v>0.0380952380952381</v>
      </c>
      <c r="D16" s="25">
        <f>D14/D15</f>
        <v>0.012833168805528134</v>
      </c>
      <c r="E16" s="25">
        <f>E14/E15</f>
        <v>0.011857707509881422</v>
      </c>
      <c r="F16" s="26">
        <f>F14/F15</f>
        <v>0.007897334649555774</v>
      </c>
      <c r="G16" s="19">
        <f t="shared" si="2"/>
        <v>66.60085554458703</v>
      </c>
      <c r="H16" s="20">
        <f t="shared" si="0"/>
        <v>61.53846153846153</v>
      </c>
      <c r="I16" s="57">
        <f t="shared" si="1"/>
        <v>20.730503455083905</v>
      </c>
    </row>
    <row r="17" spans="1:9" ht="15.75" thickBot="1">
      <c r="A17" s="214"/>
      <c r="B17" s="65" t="s">
        <v>14</v>
      </c>
      <c r="C17" s="66">
        <f>C13/C15</f>
        <v>0.3968253968253968</v>
      </c>
      <c r="D17" s="67">
        <f>D13/D15</f>
        <v>0.007897334649555774</v>
      </c>
      <c r="E17" s="67">
        <f>E13/E15</f>
        <v>0.009881422924901186</v>
      </c>
      <c r="F17" s="68">
        <f>F13/F15</f>
        <v>0.009871668311944718</v>
      </c>
      <c r="G17" s="61">
        <f t="shared" si="2"/>
        <v>99.90128331688055</v>
      </c>
      <c r="H17" s="62">
        <f t="shared" si="0"/>
        <v>125</v>
      </c>
      <c r="I17" s="63">
        <f t="shared" si="1"/>
        <v>2.487660414610069</v>
      </c>
    </row>
    <row r="18" spans="1:9" ht="15">
      <c r="A18" s="212">
        <v>3</v>
      </c>
      <c r="B18" s="64" t="s">
        <v>15</v>
      </c>
      <c r="C18" s="51">
        <v>9828</v>
      </c>
      <c r="D18" s="53">
        <v>71235</v>
      </c>
      <c r="E18" s="52">
        <v>68500</v>
      </c>
      <c r="F18" s="53">
        <v>71535</v>
      </c>
      <c r="G18" s="54">
        <f t="shared" si="2"/>
        <v>104.43065693430657</v>
      </c>
      <c r="H18" s="55">
        <f t="shared" si="0"/>
        <v>100.42114129290376</v>
      </c>
      <c r="I18" s="56">
        <f t="shared" si="1"/>
        <v>727.8693528693528</v>
      </c>
    </row>
    <row r="19" spans="1:9" ht="26.25" thickBot="1">
      <c r="A19" s="214"/>
      <c r="B19" s="69" t="s">
        <v>16</v>
      </c>
      <c r="C19" s="70">
        <f>C18/C12/6*1000</f>
        <v>2600</v>
      </c>
      <c r="D19" s="71">
        <f>D18/D12/6*1000</f>
        <v>11872.5</v>
      </c>
      <c r="E19" s="71">
        <f>E18/E12/6*1000</f>
        <v>11416.666666666666</v>
      </c>
      <c r="F19" s="72">
        <f>F18/F12/6*1000</f>
        <v>11863.184079601991</v>
      </c>
      <c r="G19" s="61">
        <f t="shared" si="2"/>
        <v>103.91110142717072</v>
      </c>
      <c r="H19" s="62">
        <f t="shared" si="0"/>
        <v>99.92153362477988</v>
      </c>
      <c r="I19" s="63">
        <f t="shared" si="1"/>
        <v>456.27631075392276</v>
      </c>
    </row>
    <row r="20" spans="1:9" ht="26.25">
      <c r="A20" s="212">
        <v>4</v>
      </c>
      <c r="B20" s="50" t="s">
        <v>20</v>
      </c>
      <c r="C20" s="51">
        <v>13660</v>
      </c>
      <c r="D20" s="52">
        <v>102825</v>
      </c>
      <c r="E20" s="52">
        <v>97300</v>
      </c>
      <c r="F20" s="73">
        <v>103518</v>
      </c>
      <c r="G20" s="54">
        <f t="shared" si="2"/>
        <v>106.39054470709146</v>
      </c>
      <c r="H20" s="55">
        <f t="shared" si="0"/>
        <v>100.67396061269147</v>
      </c>
      <c r="I20" s="56">
        <f t="shared" si="1"/>
        <v>757.8184480234261</v>
      </c>
    </row>
    <row r="21" spans="1:9" ht="15.75" thickBot="1">
      <c r="A21" s="214"/>
      <c r="B21" s="74" t="s">
        <v>17</v>
      </c>
      <c r="C21" s="75">
        <f>C20/C7/6*1000</f>
        <v>1285.5260681347638</v>
      </c>
      <c r="D21" s="76">
        <f>D20/D7/6*1000</f>
        <v>10578.703703703704</v>
      </c>
      <c r="E21" s="76">
        <f>E20/E7/6*1000</f>
        <v>10004.112687641375</v>
      </c>
      <c r="F21" s="77" t="e">
        <f>F20/F7/6*1000</f>
        <v>#DIV/0!</v>
      </c>
      <c r="G21" s="61" t="e">
        <f t="shared" si="2"/>
        <v>#DIV/0!</v>
      </c>
      <c r="H21" s="62" t="e">
        <f t="shared" si="0"/>
        <v>#DIV/0!</v>
      </c>
      <c r="I21" s="78" t="e">
        <f t="shared" si="1"/>
        <v>#DIV/0!</v>
      </c>
    </row>
    <row r="22" spans="1:9" ht="39">
      <c r="A22" s="212">
        <v>5</v>
      </c>
      <c r="B22" s="79" t="s">
        <v>18</v>
      </c>
      <c r="C22" s="51">
        <v>200</v>
      </c>
      <c r="D22" s="52">
        <v>63</v>
      </c>
      <c r="E22" s="52">
        <v>65</v>
      </c>
      <c r="F22" s="73">
        <v>65</v>
      </c>
      <c r="G22" s="54">
        <f t="shared" si="2"/>
        <v>100</v>
      </c>
      <c r="H22" s="55">
        <f t="shared" si="0"/>
        <v>103.17460317460319</v>
      </c>
      <c r="I22" s="80">
        <f t="shared" si="1"/>
        <v>32.5</v>
      </c>
    </row>
    <row r="23" spans="1:9" ht="27" thickBot="1">
      <c r="A23" s="214"/>
      <c r="B23" s="81" t="s">
        <v>21</v>
      </c>
      <c r="C23" s="70">
        <f>C22/C7*100</f>
        <v>11.293054771315642</v>
      </c>
      <c r="D23" s="71">
        <f>D22/D7*100</f>
        <v>3.888888888888889</v>
      </c>
      <c r="E23" s="71">
        <f>E22/E7*100</f>
        <v>4.009870450339297</v>
      </c>
      <c r="F23" s="82" t="e">
        <f>F22/F7*100</f>
        <v>#DIV/0!</v>
      </c>
      <c r="G23" s="61" t="e">
        <f t="shared" si="2"/>
        <v>#DIV/0!</v>
      </c>
      <c r="H23" s="62" t="e">
        <f t="shared" si="0"/>
        <v>#DIV/0!</v>
      </c>
      <c r="I23" s="78" t="e">
        <f t="shared" si="1"/>
        <v>#DIV/0!</v>
      </c>
    </row>
    <row r="24" spans="1:9" ht="36.75" customHeight="1">
      <c r="A24" s="225">
        <v>6</v>
      </c>
      <c r="B24" s="173" t="s">
        <v>19</v>
      </c>
      <c r="C24" s="174"/>
      <c r="D24" s="175"/>
      <c r="E24" s="175"/>
      <c r="F24" s="174"/>
      <c r="G24" s="54"/>
      <c r="H24" s="55"/>
      <c r="I24" s="80"/>
    </row>
    <row r="25" spans="1:9" ht="15">
      <c r="A25" s="226"/>
      <c r="B25" s="9" t="s">
        <v>23</v>
      </c>
      <c r="C25" s="6">
        <v>0</v>
      </c>
      <c r="D25" s="10">
        <v>11</v>
      </c>
      <c r="E25" s="10">
        <v>11</v>
      </c>
      <c r="F25" s="10">
        <v>11</v>
      </c>
      <c r="G25" s="19">
        <f t="shared" si="2"/>
        <v>100</v>
      </c>
      <c r="H25" s="20">
        <f t="shared" si="0"/>
        <v>100</v>
      </c>
      <c r="I25" s="83" t="e">
        <f t="shared" si="1"/>
        <v>#DIV/0!</v>
      </c>
    </row>
    <row r="26" spans="1:9" ht="15">
      <c r="A26" s="226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26"/>
      <c r="B27" s="7" t="s">
        <v>159</v>
      </c>
      <c r="C27" s="6">
        <v>0</v>
      </c>
      <c r="D27" s="10">
        <v>9</v>
      </c>
      <c r="E27" s="10">
        <v>9</v>
      </c>
      <c r="F27" s="10">
        <v>9</v>
      </c>
      <c r="G27" s="19">
        <f t="shared" si="2"/>
        <v>100</v>
      </c>
      <c r="H27" s="20">
        <f t="shared" si="0"/>
        <v>100</v>
      </c>
      <c r="I27" s="83" t="e">
        <f t="shared" si="1"/>
        <v>#DIV/0!</v>
      </c>
    </row>
    <row r="28" spans="1:9" ht="15">
      <c r="A28" s="226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26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26"/>
      <c r="B30" s="7" t="s">
        <v>26</v>
      </c>
      <c r="C30" s="6">
        <v>0</v>
      </c>
      <c r="D30" s="10">
        <v>1.4</v>
      </c>
      <c r="E30" s="10">
        <v>1.4</v>
      </c>
      <c r="F30" s="10">
        <v>1.4</v>
      </c>
      <c r="G30" s="19">
        <f t="shared" si="2"/>
        <v>100</v>
      </c>
      <c r="H30" s="20">
        <f t="shared" si="0"/>
        <v>100</v>
      </c>
      <c r="I30" s="83" t="e">
        <f t="shared" si="1"/>
        <v>#DIV/0!</v>
      </c>
    </row>
    <row r="31" spans="1:9" ht="15">
      <c r="A31" s="226"/>
      <c r="B31" s="8" t="s">
        <v>166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26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26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26"/>
      <c r="B34" s="28" t="s">
        <v>30</v>
      </c>
      <c r="C34" s="32">
        <f>SUM(C35:C43)</f>
        <v>0</v>
      </c>
      <c r="D34" s="33">
        <v>8726</v>
      </c>
      <c r="E34" s="33">
        <f>SUM(E35:E43)</f>
        <v>7810</v>
      </c>
      <c r="F34" s="33">
        <f>SUM(F35:F43)</f>
        <v>8902</v>
      </c>
      <c r="G34" s="19">
        <f t="shared" si="2"/>
        <v>113.98207426376442</v>
      </c>
      <c r="H34" s="20">
        <f t="shared" si="0"/>
        <v>102.01696080678433</v>
      </c>
      <c r="I34" s="83" t="e">
        <f t="shared" si="1"/>
        <v>#DIV/0!</v>
      </c>
    </row>
    <row r="35" spans="1:9" ht="15">
      <c r="A35" s="226"/>
      <c r="B35" s="7" t="s">
        <v>31</v>
      </c>
      <c r="C35" s="6">
        <v>0</v>
      </c>
      <c r="D35" s="6">
        <v>526</v>
      </c>
      <c r="E35" s="10">
        <v>500</v>
      </c>
      <c r="F35" s="10">
        <v>702</v>
      </c>
      <c r="G35" s="19">
        <f t="shared" si="2"/>
        <v>140.39999999999998</v>
      </c>
      <c r="H35" s="20">
        <f t="shared" si="0"/>
        <v>133.46007604562737</v>
      </c>
      <c r="I35" s="83" t="e">
        <f t="shared" si="1"/>
        <v>#DIV/0!</v>
      </c>
    </row>
    <row r="36" spans="1:9" ht="15">
      <c r="A36" s="226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26"/>
      <c r="B37" s="7" t="s">
        <v>159</v>
      </c>
      <c r="C37" s="6">
        <v>0</v>
      </c>
      <c r="D37" s="6">
        <v>1900</v>
      </c>
      <c r="E37" s="10">
        <v>1710</v>
      </c>
      <c r="F37" s="6">
        <v>1900</v>
      </c>
      <c r="G37" s="19">
        <f t="shared" si="2"/>
        <v>111.11111111111111</v>
      </c>
      <c r="H37" s="20">
        <f t="shared" si="0"/>
        <v>100</v>
      </c>
      <c r="I37" s="83" t="e">
        <f t="shared" si="1"/>
        <v>#DIV/0!</v>
      </c>
    </row>
    <row r="38" spans="1:9" ht="15">
      <c r="A38" s="226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26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26"/>
      <c r="B40" s="7" t="s">
        <v>35</v>
      </c>
      <c r="C40" s="6">
        <v>0</v>
      </c>
      <c r="D40" s="6">
        <v>6300</v>
      </c>
      <c r="E40" s="10">
        <v>5600</v>
      </c>
      <c r="F40" s="6">
        <v>6300</v>
      </c>
      <c r="G40" s="19">
        <f t="shared" si="2"/>
        <v>112.5</v>
      </c>
      <c r="H40" s="20">
        <f t="shared" si="0"/>
        <v>100</v>
      </c>
      <c r="I40" s="83" t="e">
        <f t="shared" si="1"/>
        <v>#DIV/0!</v>
      </c>
    </row>
    <row r="41" spans="1:9" ht="15">
      <c r="A41" s="226"/>
      <c r="B41" s="8" t="s">
        <v>174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26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26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26"/>
      <c r="B44" s="23" t="s">
        <v>39</v>
      </c>
      <c r="C44" s="32">
        <f>SUM(C45:C47)</f>
        <v>11849</v>
      </c>
      <c r="D44" s="33">
        <f>SUM(D45:D47)</f>
        <v>40379.045</v>
      </c>
      <c r="E44" s="33">
        <f>SUM(E45:E47)</f>
        <v>49178</v>
      </c>
      <c r="F44" s="33">
        <f>SUM(F45:F47)</f>
        <v>40999.125</v>
      </c>
      <c r="G44" s="19">
        <f t="shared" si="2"/>
        <v>83.36883362479158</v>
      </c>
      <c r="H44" s="20">
        <f t="shared" si="0"/>
        <v>101.5356480075247</v>
      </c>
      <c r="I44" s="83">
        <f t="shared" si="1"/>
        <v>346.0133766562579</v>
      </c>
    </row>
    <row r="45" spans="1:9" ht="15">
      <c r="A45" s="226"/>
      <c r="B45" s="7" t="s">
        <v>154</v>
      </c>
      <c r="C45" s="6">
        <v>411</v>
      </c>
      <c r="D45" s="10">
        <v>0</v>
      </c>
      <c r="E45" s="10">
        <v>0</v>
      </c>
      <c r="F45" s="33">
        <f>'2 вал.прод'!D21</f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26"/>
      <c r="B46" s="7" t="s">
        <v>40</v>
      </c>
      <c r="C46" s="6">
        <v>1625</v>
      </c>
      <c r="D46" s="10">
        <v>8975.965</v>
      </c>
      <c r="E46" s="10">
        <v>10301</v>
      </c>
      <c r="F46" s="33">
        <f>'2 вал.прод'!D57</f>
        <v>9356.125</v>
      </c>
      <c r="G46" s="19">
        <f t="shared" si="2"/>
        <v>90.8273468595282</v>
      </c>
      <c r="H46" s="20">
        <f t="shared" si="0"/>
        <v>104.23531063233868</v>
      </c>
      <c r="I46" s="83">
        <f t="shared" si="1"/>
        <v>575.7615384615384</v>
      </c>
    </row>
    <row r="47" spans="1:9" ht="15">
      <c r="A47" s="226"/>
      <c r="B47" s="7" t="s">
        <v>41</v>
      </c>
      <c r="C47" s="6">
        <v>9813</v>
      </c>
      <c r="D47" s="10">
        <v>31403.08</v>
      </c>
      <c r="E47" s="10">
        <v>38877</v>
      </c>
      <c r="F47" s="33">
        <f>'2 вал.прод'!D39</f>
        <v>31643</v>
      </c>
      <c r="G47" s="19">
        <f t="shared" si="2"/>
        <v>81.39259716541915</v>
      </c>
      <c r="H47" s="20">
        <f t="shared" si="0"/>
        <v>100.76400149284719</v>
      </c>
      <c r="I47" s="83">
        <f t="shared" si="1"/>
        <v>322.4600020381127</v>
      </c>
    </row>
    <row r="48" spans="1:9" ht="15">
      <c r="A48" s="226"/>
      <c r="B48" s="27" t="s">
        <v>42</v>
      </c>
      <c r="C48" s="32">
        <f>C44+C34</f>
        <v>11849</v>
      </c>
      <c r="D48" s="33">
        <v>49105.05</v>
      </c>
      <c r="E48" s="33">
        <f>E44+E34</f>
        <v>56988</v>
      </c>
      <c r="F48" s="29">
        <f>F44+F34</f>
        <v>49901.125</v>
      </c>
      <c r="G48" s="19">
        <f t="shared" si="2"/>
        <v>87.5642679160525</v>
      </c>
      <c r="H48" s="20">
        <f t="shared" si="0"/>
        <v>101.62116727301978</v>
      </c>
      <c r="I48" s="83">
        <f t="shared" si="1"/>
        <v>421.14207950037974</v>
      </c>
    </row>
    <row r="49" spans="1:9" ht="15">
      <c r="A49" s="226"/>
      <c r="B49" s="28" t="s">
        <v>17</v>
      </c>
      <c r="C49" s="21">
        <f>C48/C7/3*1000</f>
        <v>2230.190099755317</v>
      </c>
      <c r="D49" s="22">
        <v>10103.9</v>
      </c>
      <c r="E49" s="22">
        <f>E48/E7/3*1000</f>
        <v>11718.692165330041</v>
      </c>
      <c r="F49" s="31" t="e">
        <f>F48/F7/3*1000</f>
        <v>#DIV/0!</v>
      </c>
      <c r="G49" s="19" t="e">
        <f t="shared" si="2"/>
        <v>#DIV/0!</v>
      </c>
      <c r="H49" s="20" t="e">
        <f t="shared" si="0"/>
        <v>#DIV/0!</v>
      </c>
      <c r="I49" s="83" t="e">
        <f t="shared" si="1"/>
        <v>#DIV/0!</v>
      </c>
    </row>
    <row r="50" spans="1:9" ht="15">
      <c r="A50" s="226"/>
      <c r="B50" s="39" t="s">
        <v>109</v>
      </c>
      <c r="C50" s="43"/>
      <c r="D50" s="44">
        <v>17004.6</v>
      </c>
      <c r="E50" s="44">
        <v>22625</v>
      </c>
      <c r="F50" s="45">
        <f>'2 вал.прод'!D87</f>
        <v>18292.5</v>
      </c>
      <c r="G50" s="19">
        <f>F50/E50*100</f>
        <v>80.85082872928176</v>
      </c>
      <c r="H50" s="20">
        <f>F50/D50*100</f>
        <v>107.57383296284534</v>
      </c>
      <c r="I50" s="83" t="e">
        <f>F50/C50*100</f>
        <v>#DIV/0!</v>
      </c>
    </row>
    <row r="51" spans="1:9" ht="15.75" thickBot="1">
      <c r="A51" s="227"/>
      <c r="B51" s="84" t="s">
        <v>110</v>
      </c>
      <c r="C51" s="85"/>
      <c r="D51" s="86">
        <v>23098.8</v>
      </c>
      <c r="E51" s="86">
        <v>26371</v>
      </c>
      <c r="F51" s="87">
        <f>'2 вал.прод'!D86</f>
        <v>22419.8</v>
      </c>
      <c r="G51" s="61">
        <f>F51/E51*100</f>
        <v>85.0168745970953</v>
      </c>
      <c r="H51" s="62">
        <f>F51/D51*100</f>
        <v>97.06045335688434</v>
      </c>
      <c r="I51" s="78" t="e">
        <f>F51/C51*100</f>
        <v>#DIV/0!</v>
      </c>
    </row>
    <row r="52" spans="1:9" ht="26.25">
      <c r="A52" s="212">
        <v>7</v>
      </c>
      <c r="B52" s="88" t="s">
        <v>43</v>
      </c>
      <c r="C52" s="89">
        <f>C48/C53</f>
        <v>112.84761904761905</v>
      </c>
      <c r="D52" s="90">
        <f>D48/D53</f>
        <v>236.08197115384615</v>
      </c>
      <c r="E52" s="90">
        <f>E48/E53</f>
        <v>273.9807692307692</v>
      </c>
      <c r="F52" s="91">
        <f>F48/F53</f>
        <v>239.90925480769232</v>
      </c>
      <c r="G52" s="54">
        <f t="shared" si="2"/>
        <v>87.5642679160525</v>
      </c>
      <c r="H52" s="55">
        <f t="shared" si="0"/>
        <v>101.6211672730198</v>
      </c>
      <c r="I52" s="80">
        <f t="shared" si="1"/>
        <v>212.59576128624943</v>
      </c>
    </row>
    <row r="53" spans="1:9" ht="52.5" thickBot="1">
      <c r="A53" s="214"/>
      <c r="B53" s="92" t="s">
        <v>44</v>
      </c>
      <c r="C53" s="59">
        <v>105</v>
      </c>
      <c r="D53" s="60">
        <v>208</v>
      </c>
      <c r="E53" s="60">
        <v>208</v>
      </c>
      <c r="F53" s="60">
        <v>208</v>
      </c>
      <c r="G53" s="61">
        <f t="shared" si="2"/>
        <v>100</v>
      </c>
      <c r="H53" s="62">
        <f t="shared" si="0"/>
        <v>100</v>
      </c>
      <c r="I53" s="78">
        <f t="shared" si="1"/>
        <v>198.0952380952381</v>
      </c>
    </row>
    <row r="54" spans="1:9" ht="15">
      <c r="A54" s="212">
        <v>8</v>
      </c>
      <c r="B54" s="93" t="s">
        <v>45</v>
      </c>
      <c r="C54" s="51">
        <v>2560</v>
      </c>
      <c r="D54" s="52">
        <v>49225</v>
      </c>
      <c r="E54" s="52">
        <v>48300</v>
      </c>
      <c r="F54" s="52">
        <v>53674</v>
      </c>
      <c r="G54" s="54">
        <f t="shared" si="2"/>
        <v>111.1262939958592</v>
      </c>
      <c r="H54" s="55">
        <f t="shared" si="0"/>
        <v>109.0380904012189</v>
      </c>
      <c r="I54" s="80">
        <f t="shared" si="1"/>
        <v>2096.640625</v>
      </c>
    </row>
    <row r="55" spans="1:9" ht="15.75" thickBot="1">
      <c r="A55" s="214"/>
      <c r="B55" s="74" t="s">
        <v>17</v>
      </c>
      <c r="C55" s="70">
        <f>C54/C7/6*1000</f>
        <v>240.91850178806698</v>
      </c>
      <c r="D55" s="71">
        <v>10128.6</v>
      </c>
      <c r="E55" s="71">
        <f>E54/E7/3*1000</f>
        <v>9932.140653917335</v>
      </c>
      <c r="F55" s="82" t="e">
        <f>F54/F7/3*1000</f>
        <v>#DIV/0!</v>
      </c>
      <c r="G55" s="61" t="e">
        <f t="shared" si="2"/>
        <v>#DIV/0!</v>
      </c>
      <c r="H55" s="62" t="e">
        <f t="shared" si="0"/>
        <v>#DIV/0!</v>
      </c>
      <c r="I55" s="78" t="e">
        <f t="shared" si="1"/>
        <v>#DIV/0!</v>
      </c>
    </row>
    <row r="56" spans="1:9" ht="15">
      <c r="A56" s="212">
        <v>9</v>
      </c>
      <c r="B56" s="94" t="s">
        <v>46</v>
      </c>
      <c r="C56" s="95">
        <f>C58+C66+C67+C68+C69+C72+C73+C74+C75+C76+C77+C78</f>
        <v>315</v>
      </c>
      <c r="D56" s="96">
        <v>6835.2</v>
      </c>
      <c r="E56" s="96">
        <f>E58+E66+E67+E68+E69+E72+E73+E74+E75+E76+E77+E78</f>
        <v>6518.8</v>
      </c>
      <c r="F56" s="97">
        <f>F58+F66+F67+F68+F69+F72+F73+F74+F75+F76+F77+F78</f>
        <v>7722.99</v>
      </c>
      <c r="G56" s="54">
        <f t="shared" si="2"/>
        <v>118.47257163895195</v>
      </c>
      <c r="H56" s="55">
        <f t="shared" si="0"/>
        <v>112.9885007022472</v>
      </c>
      <c r="I56" s="80">
        <f t="shared" si="1"/>
        <v>2451.7428571428572</v>
      </c>
    </row>
    <row r="57" spans="1:9" ht="15">
      <c r="A57" s="213"/>
      <c r="B57" s="28" t="s">
        <v>17</v>
      </c>
      <c r="C57" s="21">
        <f>C56/C7*1000/3</f>
        <v>59.28853754940712</v>
      </c>
      <c r="D57" s="22">
        <f>D56/D7*1000/3</f>
        <v>1406.4197530864196</v>
      </c>
      <c r="E57" s="22">
        <f>E56/E7*1000/3</f>
        <v>1340.4894098293234</v>
      </c>
      <c r="F57" s="31" t="e">
        <f>F56/F7*1000/3</f>
        <v>#DIV/0!</v>
      </c>
      <c r="G57" s="19" t="e">
        <f t="shared" si="2"/>
        <v>#DIV/0!</v>
      </c>
      <c r="H57" s="20" t="e">
        <f t="shared" si="0"/>
        <v>#DIV/0!</v>
      </c>
      <c r="I57" s="83" t="e">
        <f t="shared" si="1"/>
        <v>#DIV/0!</v>
      </c>
    </row>
    <row r="58" spans="1:9" ht="15">
      <c r="A58" s="213"/>
      <c r="B58" s="28" t="s">
        <v>47</v>
      </c>
      <c r="C58" s="32">
        <f>SUM(C59:C65)</f>
        <v>0</v>
      </c>
      <c r="D58" s="33">
        <v>21</v>
      </c>
      <c r="E58" s="33">
        <f>SUM(E59:E65)</f>
        <v>21</v>
      </c>
      <c r="F58" s="32">
        <f>SUM(F59:F65)</f>
        <v>21</v>
      </c>
      <c r="G58" s="19">
        <f t="shared" si="2"/>
        <v>100</v>
      </c>
      <c r="H58" s="20">
        <f t="shared" si="0"/>
        <v>100</v>
      </c>
      <c r="I58" s="83" t="e">
        <f t="shared" si="1"/>
        <v>#DIV/0!</v>
      </c>
    </row>
    <row r="59" spans="1:9" ht="15">
      <c r="A59" s="213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13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13"/>
      <c r="B61" s="7" t="s">
        <v>50</v>
      </c>
      <c r="C61" s="6">
        <v>0</v>
      </c>
      <c r="D61" s="6">
        <v>21</v>
      </c>
      <c r="E61" s="10">
        <v>21</v>
      </c>
      <c r="F61" s="6">
        <v>21</v>
      </c>
      <c r="G61" s="19">
        <f t="shared" si="2"/>
        <v>100</v>
      </c>
      <c r="H61" s="20">
        <f t="shared" si="0"/>
        <v>100</v>
      </c>
      <c r="I61" s="83" t="e">
        <f t="shared" si="1"/>
        <v>#DIV/0!</v>
      </c>
    </row>
    <row r="62" spans="1:9" ht="15">
      <c r="A62" s="213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13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13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13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13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13"/>
      <c r="B67" s="7" t="s">
        <v>56</v>
      </c>
      <c r="C67" s="6">
        <v>101</v>
      </c>
      <c r="D67" s="10">
        <v>1790</v>
      </c>
      <c r="E67" s="10">
        <v>1676</v>
      </c>
      <c r="F67" s="13">
        <v>1790</v>
      </c>
      <c r="G67" s="19">
        <f t="shared" si="2"/>
        <v>106.8019093078759</v>
      </c>
      <c r="H67" s="20">
        <f t="shared" si="0"/>
        <v>100</v>
      </c>
      <c r="I67" s="83">
        <f t="shared" si="1"/>
        <v>1772.2772277227723</v>
      </c>
    </row>
    <row r="68" spans="1:9" ht="15">
      <c r="A68" s="213"/>
      <c r="B68" s="7" t="s">
        <v>57</v>
      </c>
      <c r="C68" s="6">
        <v>0</v>
      </c>
      <c r="D68" s="10">
        <v>1015</v>
      </c>
      <c r="E68" s="10">
        <v>1015</v>
      </c>
      <c r="F68" s="13">
        <v>1150</v>
      </c>
      <c r="G68" s="19">
        <f t="shared" si="2"/>
        <v>113.30049261083744</v>
      </c>
      <c r="H68" s="20">
        <f t="shared" si="0"/>
        <v>113.30049261083744</v>
      </c>
      <c r="I68" s="83" t="e">
        <f t="shared" si="1"/>
        <v>#DIV/0!</v>
      </c>
    </row>
    <row r="69" spans="1:9" ht="15">
      <c r="A69" s="213"/>
      <c r="B69" s="28" t="s">
        <v>58</v>
      </c>
      <c r="C69" s="32">
        <f>C70+C71</f>
        <v>175</v>
      </c>
      <c r="D69" s="33">
        <v>3400</v>
      </c>
      <c r="E69" s="33">
        <f>E70+E71</f>
        <v>3000</v>
      </c>
      <c r="F69" s="29">
        <f>F70+F71</f>
        <v>3918</v>
      </c>
      <c r="G69" s="19">
        <f t="shared" si="2"/>
        <v>130.6</v>
      </c>
      <c r="H69" s="20">
        <f t="shared" si="0"/>
        <v>115.23529411764706</v>
      </c>
      <c r="I69" s="83">
        <f t="shared" si="1"/>
        <v>2238.8571428571427</v>
      </c>
    </row>
    <row r="70" spans="1:9" ht="15">
      <c r="A70" s="213"/>
      <c r="B70" s="7" t="s">
        <v>59</v>
      </c>
      <c r="C70" s="6">
        <v>90</v>
      </c>
      <c r="D70" s="10">
        <v>1780</v>
      </c>
      <c r="E70" s="10">
        <v>1630</v>
      </c>
      <c r="F70" s="13">
        <v>1780</v>
      </c>
      <c r="G70" s="19">
        <f t="shared" si="2"/>
        <v>109.20245398773005</v>
      </c>
      <c r="H70" s="20">
        <f t="shared" si="0"/>
        <v>100</v>
      </c>
      <c r="I70" s="83">
        <f t="shared" si="1"/>
        <v>1977.7777777777778</v>
      </c>
    </row>
    <row r="71" spans="1:9" ht="15">
      <c r="A71" s="213"/>
      <c r="B71" s="7" t="s">
        <v>60</v>
      </c>
      <c r="C71" s="6">
        <v>85</v>
      </c>
      <c r="D71" s="15">
        <v>1620</v>
      </c>
      <c r="E71" s="10">
        <v>1370</v>
      </c>
      <c r="F71" s="13">
        <v>2138</v>
      </c>
      <c r="G71" s="19">
        <f t="shared" si="2"/>
        <v>156.05839416058393</v>
      </c>
      <c r="H71" s="20">
        <f t="shared" si="0"/>
        <v>131.97530864197532</v>
      </c>
      <c r="I71" s="83">
        <f t="shared" si="1"/>
        <v>2515.2941176470586</v>
      </c>
    </row>
    <row r="72" spans="1:9" ht="15">
      <c r="A72" s="213"/>
      <c r="B72" s="7" t="s">
        <v>61</v>
      </c>
      <c r="C72" s="6">
        <v>5</v>
      </c>
      <c r="D72" s="10">
        <v>15.3</v>
      </c>
      <c r="E72" s="10">
        <v>10</v>
      </c>
      <c r="F72" s="13">
        <v>5.19</v>
      </c>
      <c r="G72" s="19">
        <f t="shared" si="2"/>
        <v>51.9</v>
      </c>
      <c r="H72" s="20">
        <f t="shared" si="0"/>
        <v>33.92156862745098</v>
      </c>
      <c r="I72" s="83">
        <f t="shared" si="1"/>
        <v>103.8</v>
      </c>
    </row>
    <row r="73" spans="1:9" ht="15">
      <c r="A73" s="213"/>
      <c r="B73" s="7" t="s">
        <v>62</v>
      </c>
      <c r="C73" s="6">
        <v>15</v>
      </c>
      <c r="D73" s="10">
        <v>62</v>
      </c>
      <c r="E73" s="10">
        <v>65</v>
      </c>
      <c r="F73" s="13">
        <v>68</v>
      </c>
      <c r="G73" s="19">
        <f t="shared" si="2"/>
        <v>104.61538461538463</v>
      </c>
      <c r="H73" s="20">
        <f t="shared" si="0"/>
        <v>109.6774193548387</v>
      </c>
      <c r="I73" s="83">
        <f t="shared" si="1"/>
        <v>453.3333333333333</v>
      </c>
    </row>
    <row r="74" spans="1:9" ht="15">
      <c r="A74" s="213"/>
      <c r="B74" s="7" t="s">
        <v>63</v>
      </c>
      <c r="C74" s="6">
        <v>4</v>
      </c>
      <c r="D74" s="10">
        <v>60</v>
      </c>
      <c r="E74" s="10">
        <v>70</v>
      </c>
      <c r="F74" s="10">
        <v>84</v>
      </c>
      <c r="G74" s="19">
        <f t="shared" si="2"/>
        <v>120</v>
      </c>
      <c r="H74" s="20">
        <f t="shared" si="0"/>
        <v>140</v>
      </c>
      <c r="I74" s="83">
        <f t="shared" si="1"/>
        <v>2100</v>
      </c>
    </row>
    <row r="75" spans="1:9" ht="15">
      <c r="A75" s="213"/>
      <c r="B75" s="7" t="s">
        <v>64</v>
      </c>
      <c r="C75" s="6">
        <v>15</v>
      </c>
      <c r="D75" s="10">
        <v>171.9</v>
      </c>
      <c r="E75" s="10">
        <v>261.8</v>
      </c>
      <c r="F75" s="13">
        <v>261.8</v>
      </c>
      <c r="G75" s="19">
        <f t="shared" si="2"/>
        <v>100</v>
      </c>
      <c r="H75" s="20">
        <f aca="true" t="shared" si="3" ref="H75:H119">F75/D75*100</f>
        <v>152.2978475858057</v>
      </c>
      <c r="I75" s="83">
        <f aca="true" t="shared" si="4" ref="I75:I119">F75/C75*100</f>
        <v>1745.3333333333333</v>
      </c>
    </row>
    <row r="76" spans="1:9" ht="15">
      <c r="A76" s="213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13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14"/>
      <c r="B78" s="58" t="s">
        <v>160</v>
      </c>
      <c r="C78" s="59">
        <v>0</v>
      </c>
      <c r="D78" s="60">
        <v>300</v>
      </c>
      <c r="E78" s="60">
        <v>400</v>
      </c>
      <c r="F78" s="59">
        <v>425</v>
      </c>
      <c r="G78" s="61">
        <f t="shared" si="5"/>
        <v>106.25</v>
      </c>
      <c r="H78" s="62">
        <f t="shared" si="3"/>
        <v>141.66666666666669</v>
      </c>
      <c r="I78" s="78" t="e">
        <f t="shared" si="4"/>
        <v>#DIV/0!</v>
      </c>
    </row>
    <row r="79" spans="1:10" ht="39">
      <c r="A79" s="222">
        <v>10</v>
      </c>
      <c r="B79" s="98" t="s">
        <v>67</v>
      </c>
      <c r="C79" s="95">
        <f>C80+C81</f>
        <v>200</v>
      </c>
      <c r="D79" s="96">
        <v>1590</v>
      </c>
      <c r="E79" s="96">
        <f>E80+E81</f>
        <v>1590</v>
      </c>
      <c r="F79" s="99">
        <f>F80+F81</f>
        <v>1523</v>
      </c>
      <c r="G79" s="54">
        <f t="shared" si="5"/>
        <v>95.78616352201259</v>
      </c>
      <c r="H79" s="55">
        <f t="shared" si="3"/>
        <v>95.78616352201259</v>
      </c>
      <c r="I79" s="80">
        <f t="shared" si="4"/>
        <v>761.5</v>
      </c>
      <c r="J79" s="3"/>
    </row>
    <row r="80" spans="1:10" ht="15">
      <c r="A80" s="224"/>
      <c r="B80" s="7" t="s">
        <v>68</v>
      </c>
      <c r="C80" s="6">
        <v>0</v>
      </c>
      <c r="D80" s="10">
        <v>0</v>
      </c>
      <c r="E80" s="10">
        <v>0</v>
      </c>
      <c r="F80" s="16">
        <v>603</v>
      </c>
      <c r="G80" s="19" t="e">
        <f t="shared" si="5"/>
        <v>#DIV/0!</v>
      </c>
      <c r="H80" s="20" t="e">
        <f t="shared" si="3"/>
        <v>#DIV/0!</v>
      </c>
      <c r="I80" s="83" t="e">
        <f t="shared" si="4"/>
        <v>#DIV/0!</v>
      </c>
      <c r="J80" s="3"/>
    </row>
    <row r="81" spans="1:10" ht="15">
      <c r="A81" s="224"/>
      <c r="B81" s="5" t="s">
        <v>69</v>
      </c>
      <c r="C81" s="6">
        <v>200</v>
      </c>
      <c r="D81" s="10">
        <v>1590</v>
      </c>
      <c r="E81" s="10">
        <v>1590</v>
      </c>
      <c r="F81" s="16">
        <v>920</v>
      </c>
      <c r="G81" s="19">
        <f t="shared" si="5"/>
        <v>57.861635220125784</v>
      </c>
      <c r="H81" s="20">
        <f t="shared" si="3"/>
        <v>57.861635220125784</v>
      </c>
      <c r="I81" s="83">
        <f t="shared" si="4"/>
        <v>459.99999999999994</v>
      </c>
      <c r="J81" s="3"/>
    </row>
    <row r="82" spans="1:10" ht="39.75" thickBot="1">
      <c r="A82" s="223"/>
      <c r="B82" s="92" t="s">
        <v>70</v>
      </c>
      <c r="C82" s="59">
        <v>0</v>
      </c>
      <c r="D82" s="60">
        <v>0</v>
      </c>
      <c r="E82" s="60">
        <v>0</v>
      </c>
      <c r="F82" s="10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/>
    </row>
    <row r="83" spans="1:10" ht="15">
      <c r="A83" s="222">
        <v>11</v>
      </c>
      <c r="B83" s="64" t="s">
        <v>71</v>
      </c>
      <c r="C83" s="64">
        <v>22000</v>
      </c>
      <c r="D83" s="93">
        <v>33240</v>
      </c>
      <c r="E83" s="93">
        <v>33240</v>
      </c>
      <c r="F83" s="101">
        <v>33240</v>
      </c>
      <c r="G83" s="54">
        <f t="shared" si="5"/>
        <v>100</v>
      </c>
      <c r="H83" s="55">
        <f t="shared" si="3"/>
        <v>100</v>
      </c>
      <c r="I83" s="80">
        <f t="shared" si="4"/>
        <v>151.0909090909091</v>
      </c>
      <c r="J83" s="3"/>
    </row>
    <row r="84" spans="1:10" ht="26.25">
      <c r="A84" s="224"/>
      <c r="B84" s="23" t="s">
        <v>72</v>
      </c>
      <c r="C84" s="34">
        <f>C83/C7</f>
        <v>12.422360248447205</v>
      </c>
      <c r="D84" s="35">
        <f>D83/D7</f>
        <v>20.51851851851852</v>
      </c>
      <c r="E84" s="35">
        <f>E83/E7</f>
        <v>20.505860579888957</v>
      </c>
      <c r="F84" s="36" t="e">
        <f>F83/F7</f>
        <v>#DIV/0!</v>
      </c>
      <c r="G84" s="19" t="e">
        <f t="shared" si="5"/>
        <v>#DIV/0!</v>
      </c>
      <c r="H84" s="20" t="e">
        <f t="shared" si="3"/>
        <v>#DIV/0!</v>
      </c>
      <c r="I84" s="83" t="e">
        <f t="shared" si="4"/>
        <v>#DIV/0!</v>
      </c>
      <c r="J84" s="3"/>
    </row>
    <row r="85" spans="1:10" ht="52.5" thickBot="1">
      <c r="A85" s="223"/>
      <c r="B85" s="81" t="s">
        <v>73</v>
      </c>
      <c r="C85" s="70">
        <f>C82/C83*100</f>
        <v>0</v>
      </c>
      <c r="D85" s="71">
        <f>D82/D83*100</f>
        <v>0</v>
      </c>
      <c r="E85" s="71">
        <f>E82/E83*100</f>
        <v>0</v>
      </c>
      <c r="F85" s="102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22">
        <v>12</v>
      </c>
      <c r="B86" s="79" t="s">
        <v>74</v>
      </c>
      <c r="C86" s="51">
        <v>25</v>
      </c>
      <c r="D86" s="52">
        <v>3</v>
      </c>
      <c r="E86" s="52">
        <v>3</v>
      </c>
      <c r="F86" s="103">
        <v>0</v>
      </c>
      <c r="G86" s="54">
        <f t="shared" si="5"/>
        <v>0</v>
      </c>
      <c r="H86" s="55">
        <f t="shared" si="3"/>
        <v>0</v>
      </c>
      <c r="I86" s="80">
        <f t="shared" si="4"/>
        <v>0</v>
      </c>
      <c r="J86" s="3"/>
    </row>
    <row r="87" spans="1:10" ht="27" thickBot="1">
      <c r="A87" s="223"/>
      <c r="B87" s="81" t="s">
        <v>75</v>
      </c>
      <c r="C87" s="75">
        <f>C86*1000/C7</f>
        <v>14.116318464144552</v>
      </c>
      <c r="D87" s="105">
        <v>2</v>
      </c>
      <c r="E87" s="105">
        <f>E86*1000/E7</f>
        <v>1.8507094386181369</v>
      </c>
      <c r="F87" s="105" t="e">
        <f>F86*1000/F7</f>
        <v>#DIV/0!</v>
      </c>
      <c r="G87" s="61" t="e">
        <f t="shared" si="5"/>
        <v>#DIV/0!</v>
      </c>
      <c r="H87" s="62" t="e">
        <f t="shared" si="3"/>
        <v>#DIV/0!</v>
      </c>
      <c r="I87" s="78" t="e">
        <f t="shared" si="4"/>
        <v>#DIV/0!</v>
      </c>
      <c r="J87" s="3"/>
    </row>
    <row r="88" spans="1:10" ht="26.25">
      <c r="A88" s="222">
        <v>13</v>
      </c>
      <c r="B88" s="79" t="s">
        <v>76</v>
      </c>
      <c r="C88" s="51">
        <v>7</v>
      </c>
      <c r="D88" s="52">
        <v>27</v>
      </c>
      <c r="E88" s="52">
        <v>27</v>
      </c>
      <c r="F88" s="52">
        <v>27</v>
      </c>
      <c r="G88" s="54">
        <f t="shared" si="5"/>
        <v>100</v>
      </c>
      <c r="H88" s="55">
        <f t="shared" si="3"/>
        <v>100</v>
      </c>
      <c r="I88" s="80">
        <f t="shared" si="4"/>
        <v>385.7142857142857</v>
      </c>
      <c r="J88" s="3"/>
    </row>
    <row r="89" spans="1:10" ht="26.25">
      <c r="A89" s="22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23"/>
      <c r="B90" s="81" t="s">
        <v>78</v>
      </c>
      <c r="C90" s="75">
        <f>(C88+C89)*1000/C7</f>
        <v>3.952569169960474</v>
      </c>
      <c r="D90" s="105">
        <f>(D88+D89)*1000/D7</f>
        <v>16.666666666666668</v>
      </c>
      <c r="E90" s="105">
        <f>(E88+E89)*1000/E7</f>
        <v>16.656384947563232</v>
      </c>
      <c r="F90" s="105" t="e">
        <f>(F88+F89)*1000/F7</f>
        <v>#DIV/0!</v>
      </c>
      <c r="G90" s="61" t="e">
        <f t="shared" si="5"/>
        <v>#DIV/0!</v>
      </c>
      <c r="H90" s="62" t="e">
        <f t="shared" si="3"/>
        <v>#DIV/0!</v>
      </c>
      <c r="I90" s="78" t="e">
        <f t="shared" si="4"/>
        <v>#DIV/0!</v>
      </c>
      <c r="J90" s="3"/>
    </row>
    <row r="91" spans="1:10" ht="50.25" customHeight="1">
      <c r="A91" s="222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23"/>
      <c r="B92" s="81" t="s">
        <v>80</v>
      </c>
      <c r="C92" s="104">
        <f>C91/C7*100</f>
        <v>0</v>
      </c>
      <c r="D92" s="71">
        <f>D91/D7*100</f>
        <v>55.55555555555556</v>
      </c>
      <c r="E92" s="71">
        <f>E91/E7*100</f>
        <v>55.52128315854411</v>
      </c>
      <c r="F92" s="71" t="e">
        <f>F91/F7*100</f>
        <v>#DIV/0!</v>
      </c>
      <c r="G92" s="61" t="e">
        <f t="shared" si="5"/>
        <v>#DIV/0!</v>
      </c>
      <c r="H92" s="62" t="e">
        <f t="shared" si="3"/>
        <v>#DIV/0!</v>
      </c>
      <c r="I92" s="78" t="e">
        <f t="shared" si="4"/>
        <v>#DIV/0!</v>
      </c>
      <c r="J92" s="3"/>
    </row>
    <row r="93" spans="1:10" ht="15">
      <c r="A93" s="222">
        <v>15</v>
      </c>
      <c r="B93" s="64" t="s">
        <v>81</v>
      </c>
      <c r="C93" s="51">
        <v>17</v>
      </c>
      <c r="D93" s="52">
        <v>13</v>
      </c>
      <c r="E93" s="168">
        <v>0</v>
      </c>
      <c r="F93" s="168">
        <v>0</v>
      </c>
      <c r="G93" s="54" t="e">
        <f t="shared" si="5"/>
        <v>#DIV/0!</v>
      </c>
      <c r="H93" s="55">
        <f t="shared" si="3"/>
        <v>0</v>
      </c>
      <c r="I93" s="80">
        <f t="shared" si="4"/>
        <v>0</v>
      </c>
      <c r="J93" s="3"/>
    </row>
    <row r="94" spans="1:10" ht="15">
      <c r="A94" s="224"/>
      <c r="B94" s="7" t="s">
        <v>82</v>
      </c>
      <c r="C94" s="6">
        <v>13</v>
      </c>
      <c r="D94" s="10">
        <v>11</v>
      </c>
      <c r="E94" s="169">
        <v>0</v>
      </c>
      <c r="F94" s="169">
        <v>0</v>
      </c>
      <c r="G94" s="19" t="e">
        <f t="shared" si="5"/>
        <v>#DIV/0!</v>
      </c>
      <c r="H94" s="20">
        <f t="shared" si="3"/>
        <v>0</v>
      </c>
      <c r="I94" s="83">
        <f t="shared" si="4"/>
        <v>0</v>
      </c>
      <c r="J94" s="3"/>
    </row>
    <row r="95" spans="1:10" ht="15">
      <c r="A95" s="224"/>
      <c r="B95" s="28" t="s">
        <v>83</v>
      </c>
      <c r="C95" s="24">
        <f>C94/C93</f>
        <v>0.7647058823529411</v>
      </c>
      <c r="D95" s="25">
        <f>D94/D93</f>
        <v>0.8461538461538461</v>
      </c>
      <c r="E95" s="25" t="e">
        <f>E94/E93</f>
        <v>#DIV/0!</v>
      </c>
      <c r="F95" s="25" t="e">
        <f>F94/F93</f>
        <v>#DIV/0!</v>
      </c>
      <c r="G95" s="19" t="e">
        <f t="shared" si="5"/>
        <v>#DIV/0!</v>
      </c>
      <c r="H95" s="20" t="e">
        <f t="shared" si="3"/>
        <v>#DIV/0!</v>
      </c>
      <c r="I95" s="83" t="e">
        <f t="shared" si="4"/>
        <v>#DIV/0!</v>
      </c>
      <c r="J95" s="3"/>
    </row>
    <row r="96" spans="1:10" ht="39">
      <c r="A96" s="224"/>
      <c r="B96" s="8" t="s">
        <v>84</v>
      </c>
      <c r="C96" s="6">
        <v>0</v>
      </c>
      <c r="D96" s="10">
        <v>0</v>
      </c>
      <c r="E96" s="169">
        <v>0</v>
      </c>
      <c r="F96" s="170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24"/>
      <c r="B97" s="23" t="s">
        <v>85</v>
      </c>
      <c r="C97" s="24">
        <f>C96/C93</f>
        <v>0</v>
      </c>
      <c r="D97" s="25">
        <f>D96/D93</f>
        <v>0</v>
      </c>
      <c r="E97" s="25" t="e">
        <f>E96/E93</f>
        <v>#DIV/0!</v>
      </c>
      <c r="F97" s="24" t="e">
        <f>F96/F93</f>
        <v>#DIV/0!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24"/>
      <c r="B98" s="30" t="s">
        <v>86</v>
      </c>
      <c r="C98" s="38">
        <f>C93*100000/C7</f>
        <v>959.9096555618295</v>
      </c>
      <c r="D98" s="37">
        <f>D93*100000/D7</f>
        <v>802.4691358024692</v>
      </c>
      <c r="E98" s="37">
        <f>E93*100000/E7</f>
        <v>0</v>
      </c>
      <c r="F98" s="38" t="e">
        <f>F93*100000/F7</f>
        <v>#DIV/0!</v>
      </c>
      <c r="G98" s="19" t="e">
        <f t="shared" si="5"/>
        <v>#DIV/0!</v>
      </c>
      <c r="H98" s="20" t="e">
        <f t="shared" si="3"/>
        <v>#DIV/0!</v>
      </c>
      <c r="I98" s="83" t="e">
        <f t="shared" si="4"/>
        <v>#DIV/0!</v>
      </c>
      <c r="J98" s="3"/>
    </row>
    <row r="99" spans="1:10" ht="15.75" thickBot="1">
      <c r="A99" s="223"/>
      <c r="B99" s="58" t="s">
        <v>87</v>
      </c>
      <c r="C99" s="59">
        <v>0</v>
      </c>
      <c r="D99" s="60">
        <v>1</v>
      </c>
      <c r="E99" s="171">
        <v>0</v>
      </c>
      <c r="F99" s="172">
        <v>0</v>
      </c>
      <c r="G99" s="61" t="e">
        <f t="shared" si="5"/>
        <v>#DIV/0!</v>
      </c>
      <c r="H99" s="62">
        <f t="shared" si="3"/>
        <v>0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103</v>
      </c>
      <c r="D100" s="109">
        <v>158.9</v>
      </c>
      <c r="E100" s="109">
        <v>85.3</v>
      </c>
      <c r="F100" s="108">
        <v>242</v>
      </c>
      <c r="G100" s="110">
        <f t="shared" si="5"/>
        <v>283.704572098476</v>
      </c>
      <c r="H100" s="111">
        <f t="shared" si="3"/>
        <v>152.29704216488358</v>
      </c>
      <c r="I100" s="112">
        <f t="shared" si="4"/>
        <v>234.9514563106796</v>
      </c>
      <c r="J100" s="3"/>
    </row>
    <row r="101" spans="1:10" ht="42.75" customHeight="1">
      <c r="A101" s="222">
        <v>17</v>
      </c>
      <c r="B101" s="79" t="s">
        <v>89</v>
      </c>
      <c r="C101" s="51"/>
      <c r="D101" s="52">
        <v>699</v>
      </c>
      <c r="E101" s="52">
        <v>816</v>
      </c>
      <c r="F101" s="51">
        <v>816</v>
      </c>
      <c r="G101" s="54">
        <f t="shared" si="5"/>
        <v>100</v>
      </c>
      <c r="H101" s="55">
        <f t="shared" si="3"/>
        <v>116.7381974248927</v>
      </c>
      <c r="I101" s="80" t="e">
        <f t="shared" si="4"/>
        <v>#DIV/0!</v>
      </c>
      <c r="J101" s="3"/>
    </row>
    <row r="102" spans="1:10" ht="39" customHeight="1">
      <c r="A102" s="22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23"/>
      <c r="B103" s="81" t="s">
        <v>91</v>
      </c>
      <c r="C103" s="66" t="e">
        <f>C102/C101</f>
        <v>#DIV/0!</v>
      </c>
      <c r="D103" s="67">
        <f>D102/D101</f>
        <v>0</v>
      </c>
      <c r="E103" s="67">
        <f>E102/E101</f>
        <v>0</v>
      </c>
      <c r="F103" s="66">
        <f>F102/F101</f>
        <v>0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22">
        <v>18</v>
      </c>
      <c r="B104" s="79" t="s">
        <v>92</v>
      </c>
      <c r="C104" s="51">
        <v>970</v>
      </c>
      <c r="D104" s="52">
        <v>1515</v>
      </c>
      <c r="E104" s="52">
        <v>1621</v>
      </c>
      <c r="F104" s="113">
        <v>0</v>
      </c>
      <c r="G104" s="54">
        <f t="shared" si="5"/>
        <v>0</v>
      </c>
      <c r="H104" s="55">
        <f t="shared" si="3"/>
        <v>0</v>
      </c>
      <c r="I104" s="80">
        <f t="shared" si="4"/>
        <v>0</v>
      </c>
      <c r="J104" s="3"/>
    </row>
    <row r="105" spans="1:10" ht="52.5" thickBot="1">
      <c r="A105" s="223"/>
      <c r="B105" s="81" t="s">
        <v>93</v>
      </c>
      <c r="C105" s="114">
        <f>C104/C7</f>
        <v>0.5477131564088086</v>
      </c>
      <c r="D105" s="115">
        <v>0</v>
      </c>
      <c r="E105" s="115">
        <f>E104/E7</f>
        <v>1</v>
      </c>
      <c r="F105" s="116" t="e">
        <f>F104/F7</f>
        <v>#DIV/0!</v>
      </c>
      <c r="G105" s="61" t="e">
        <f t="shared" si="5"/>
        <v>#DIV/0!</v>
      </c>
      <c r="H105" s="62" t="e">
        <f t="shared" si="3"/>
        <v>#DIV/0!</v>
      </c>
      <c r="I105" s="78" t="e">
        <f t="shared" si="4"/>
        <v>#DIV/0!</v>
      </c>
      <c r="J105" s="3"/>
    </row>
    <row r="106" spans="1:10" ht="39">
      <c r="A106" s="222">
        <v>19</v>
      </c>
      <c r="B106" s="79" t="s">
        <v>94</v>
      </c>
      <c r="C106" s="51">
        <v>36.5</v>
      </c>
      <c r="D106" s="52">
        <v>36.5</v>
      </c>
      <c r="E106" s="52">
        <v>36.5</v>
      </c>
      <c r="F106" s="52">
        <v>36.5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24"/>
      <c r="B107" s="8" t="s">
        <v>95</v>
      </c>
      <c r="C107" s="6">
        <v>35.25</v>
      </c>
      <c r="D107" s="10">
        <v>19.5</v>
      </c>
      <c r="E107" s="10">
        <v>18</v>
      </c>
      <c r="F107" s="10">
        <v>19.5</v>
      </c>
      <c r="G107" s="19">
        <f t="shared" si="5"/>
        <v>108.33333333333333</v>
      </c>
      <c r="H107" s="20">
        <f t="shared" si="3"/>
        <v>100</v>
      </c>
      <c r="I107" s="83">
        <f t="shared" si="4"/>
        <v>55.319148936170215</v>
      </c>
      <c r="J107" s="3"/>
    </row>
    <row r="108" spans="1:10" ht="104.25" customHeight="1" thickBot="1">
      <c r="A108" s="223"/>
      <c r="B108" s="81" t="s">
        <v>96</v>
      </c>
      <c r="C108" s="114">
        <f>C107/C106</f>
        <v>0.9657534246575342</v>
      </c>
      <c r="D108" s="115">
        <f>D107/D106</f>
        <v>0.5342465753424658</v>
      </c>
      <c r="E108" s="115">
        <f>E107/E106</f>
        <v>0.4931506849315068</v>
      </c>
      <c r="F108" s="115">
        <f>F107/F106</f>
        <v>0.5342465753424658</v>
      </c>
      <c r="G108" s="61">
        <f t="shared" si="5"/>
        <v>108.33333333333334</v>
      </c>
      <c r="H108" s="62">
        <f t="shared" si="3"/>
        <v>100</v>
      </c>
      <c r="I108" s="78">
        <f t="shared" si="4"/>
        <v>55.319148936170215</v>
      </c>
      <c r="J108" s="3"/>
    </row>
    <row r="109" spans="1:10" ht="26.25">
      <c r="A109" s="222">
        <v>20</v>
      </c>
      <c r="B109" s="79" t="s">
        <v>162</v>
      </c>
      <c r="C109" s="51">
        <v>43065</v>
      </c>
      <c r="D109" s="52">
        <v>43065</v>
      </c>
      <c r="E109" s="52">
        <v>43065</v>
      </c>
      <c r="F109" s="52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24"/>
      <c r="B110" s="8" t="s">
        <v>163</v>
      </c>
      <c r="C110" s="6">
        <v>23955</v>
      </c>
      <c r="D110" s="10">
        <v>23955</v>
      </c>
      <c r="E110" s="10">
        <v>23955</v>
      </c>
      <c r="F110" s="10">
        <v>23955</v>
      </c>
      <c r="G110" s="19">
        <f t="shared" si="5"/>
        <v>100</v>
      </c>
      <c r="H110" s="20">
        <f t="shared" si="3"/>
        <v>100</v>
      </c>
      <c r="I110" s="83">
        <f t="shared" si="4"/>
        <v>100</v>
      </c>
      <c r="J110" s="3"/>
    </row>
    <row r="111" spans="1:10" ht="65.25" thickBot="1">
      <c r="A111" s="223"/>
      <c r="B111" s="81" t="s">
        <v>97</v>
      </c>
      <c r="C111" s="114">
        <f>C110/C109</f>
        <v>0.5562521769418322</v>
      </c>
      <c r="D111" s="115">
        <f>D110/D109</f>
        <v>0.5562521769418322</v>
      </c>
      <c r="E111" s="115">
        <f>E110/E109</f>
        <v>0.5562521769418322</v>
      </c>
      <c r="F111" s="115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100</v>
      </c>
      <c r="J111" s="3"/>
    </row>
    <row r="112" spans="1:10" ht="39">
      <c r="A112" s="222">
        <v>21</v>
      </c>
      <c r="B112" s="79" t="s">
        <v>105</v>
      </c>
      <c r="C112" s="51">
        <v>76</v>
      </c>
      <c r="D112" s="52">
        <v>44</v>
      </c>
      <c r="E112" s="52">
        <v>41</v>
      </c>
      <c r="F112" s="167">
        <v>41</v>
      </c>
      <c r="G112" s="54">
        <f t="shared" si="5"/>
        <v>100</v>
      </c>
      <c r="H112" s="55">
        <f t="shared" si="3"/>
        <v>93.18181818181817</v>
      </c>
      <c r="I112" s="80">
        <f t="shared" si="4"/>
        <v>53.94736842105263</v>
      </c>
      <c r="J112" s="3"/>
    </row>
    <row r="113" spans="1:10" ht="26.25">
      <c r="A113" s="224"/>
      <c r="B113" s="8" t="s">
        <v>98</v>
      </c>
      <c r="C113" s="6">
        <v>20</v>
      </c>
      <c r="D113" s="10">
        <v>44</v>
      </c>
      <c r="E113" s="10">
        <v>41</v>
      </c>
      <c r="F113" s="10">
        <v>41</v>
      </c>
      <c r="G113" s="19">
        <f t="shared" si="5"/>
        <v>100</v>
      </c>
      <c r="H113" s="20">
        <f t="shared" si="3"/>
        <v>93.18181818181817</v>
      </c>
      <c r="I113" s="83">
        <f t="shared" si="4"/>
        <v>204.99999999999997</v>
      </c>
      <c r="J113" s="3"/>
    </row>
    <row r="114" spans="1:10" ht="27" thickBot="1">
      <c r="A114" s="223"/>
      <c r="B114" s="81" t="s">
        <v>99</v>
      </c>
      <c r="C114" s="114">
        <f>C113/C112</f>
        <v>0.2631578947368421</v>
      </c>
      <c r="D114" s="115">
        <f>D113/D112</f>
        <v>1</v>
      </c>
      <c r="E114" s="115">
        <f>E113/E112</f>
        <v>1</v>
      </c>
      <c r="F114" s="115">
        <f>F113/F112</f>
        <v>1</v>
      </c>
      <c r="G114" s="61">
        <f t="shared" si="5"/>
        <v>100</v>
      </c>
      <c r="H114" s="62">
        <f t="shared" si="3"/>
        <v>100</v>
      </c>
      <c r="I114" s="78">
        <f t="shared" si="4"/>
        <v>380</v>
      </c>
      <c r="J114" s="3"/>
    </row>
    <row r="115" spans="1:10" ht="42" customHeight="1">
      <c r="A115" s="222">
        <v>22</v>
      </c>
      <c r="B115" s="79" t="s">
        <v>100</v>
      </c>
      <c r="C115" s="51">
        <v>10150</v>
      </c>
      <c r="D115" s="52">
        <v>12609</v>
      </c>
      <c r="E115" s="52">
        <v>12684</v>
      </c>
      <c r="F115" s="117">
        <v>8847</v>
      </c>
      <c r="G115" s="54">
        <f t="shared" si="5"/>
        <v>69.74929044465469</v>
      </c>
      <c r="H115" s="55">
        <f t="shared" si="3"/>
        <v>70.16416845110636</v>
      </c>
      <c r="I115" s="80">
        <f t="shared" si="4"/>
        <v>87.16256157635468</v>
      </c>
      <c r="J115" s="3"/>
    </row>
    <row r="116" spans="1:10" ht="51.75">
      <c r="A116" s="224"/>
      <c r="B116" s="8" t="s">
        <v>101</v>
      </c>
      <c r="C116" s="6">
        <v>2270</v>
      </c>
      <c r="D116" s="15">
        <v>1022</v>
      </c>
      <c r="E116" s="10">
        <v>3200</v>
      </c>
      <c r="F116" s="14">
        <v>399</v>
      </c>
      <c r="G116" s="19">
        <f t="shared" si="5"/>
        <v>12.46875</v>
      </c>
      <c r="H116" s="20">
        <f t="shared" si="3"/>
        <v>39.04109589041096</v>
      </c>
      <c r="I116" s="83">
        <f t="shared" si="4"/>
        <v>17.577092511013216</v>
      </c>
      <c r="J116" s="3"/>
    </row>
    <row r="117" spans="1:10" ht="52.5" thickBot="1">
      <c r="A117" s="223"/>
      <c r="B117" s="81" t="s">
        <v>102</v>
      </c>
      <c r="C117" s="114">
        <f>C116/C7</f>
        <v>1.2817617165443251</v>
      </c>
      <c r="D117" s="115">
        <f>D116/D7</f>
        <v>0.6308641975308642</v>
      </c>
      <c r="E117" s="115">
        <f>E116/E7</f>
        <v>1.974090067859346</v>
      </c>
      <c r="F117" s="114" t="e">
        <f>F116/F7</f>
        <v>#DIV/0!</v>
      </c>
      <c r="G117" s="61" t="e">
        <f t="shared" si="5"/>
        <v>#DIV/0!</v>
      </c>
      <c r="H117" s="62" t="e">
        <f t="shared" si="3"/>
        <v>#DIV/0!</v>
      </c>
      <c r="I117" s="78" t="e">
        <f t="shared" si="4"/>
        <v>#DIV/0!</v>
      </c>
      <c r="J117" s="3"/>
    </row>
    <row r="118" spans="1:10" ht="48.75" customHeight="1">
      <c r="A118" s="222">
        <v>23</v>
      </c>
      <c r="B118" s="79" t="s">
        <v>103</v>
      </c>
      <c r="C118" s="51">
        <v>250</v>
      </c>
      <c r="D118" s="52">
        <v>372</v>
      </c>
      <c r="E118" s="52">
        <v>387</v>
      </c>
      <c r="F118" s="51">
        <v>387</v>
      </c>
      <c r="G118" s="54">
        <f t="shared" si="5"/>
        <v>100</v>
      </c>
      <c r="H118" s="55">
        <f t="shared" si="3"/>
        <v>104.03225806451613</v>
      </c>
      <c r="I118" s="80">
        <f t="shared" si="4"/>
        <v>154.8</v>
      </c>
      <c r="J118" s="3"/>
    </row>
    <row r="119" spans="1:10" ht="39.75" thickBot="1">
      <c r="A119" s="223"/>
      <c r="B119" s="81" t="s">
        <v>104</v>
      </c>
      <c r="C119" s="114">
        <f>C118/C7</f>
        <v>0.1411631846414455</v>
      </c>
      <c r="D119" s="115">
        <f>D118/D7</f>
        <v>0.22962962962962963</v>
      </c>
      <c r="E119" s="115">
        <f>E118/E7</f>
        <v>0.23874151758173967</v>
      </c>
      <c r="F119" s="114" t="e">
        <f>F118/F7</f>
        <v>#DIV/0!</v>
      </c>
      <c r="G119" s="61" t="e">
        <f t="shared" si="5"/>
        <v>#DIV/0!</v>
      </c>
      <c r="H119" s="62" t="e">
        <f t="shared" si="3"/>
        <v>#DIV/0!</v>
      </c>
      <c r="I119" s="78" t="e">
        <f t="shared" si="4"/>
        <v>#DIV/0!</v>
      </c>
      <c r="J119" s="3">
        <v>23</v>
      </c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269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157</v>
      </c>
      <c r="C122" s="1"/>
      <c r="D122" s="1"/>
      <c r="E122" s="1" t="s">
        <v>207</v>
      </c>
      <c r="F122" s="1"/>
      <c r="G122" s="1"/>
      <c r="H122" s="1"/>
      <c r="I122" s="1"/>
      <c r="J122" s="3"/>
    </row>
    <row r="123" spans="1:10" ht="15">
      <c r="A123" s="2"/>
      <c r="B123" s="2" t="s">
        <v>156</v>
      </c>
      <c r="C123" s="1"/>
      <c r="D123" s="1"/>
      <c r="E123" s="216"/>
      <c r="F123" s="21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24:A51"/>
    <mergeCell ref="A52:A53"/>
    <mergeCell ref="A54:A55"/>
    <mergeCell ref="A7:A10"/>
    <mergeCell ref="A11:A17"/>
    <mergeCell ref="A18:A19"/>
    <mergeCell ref="A20:A21"/>
    <mergeCell ref="A22:A23"/>
    <mergeCell ref="A88:A90"/>
    <mergeCell ref="A112:A114"/>
    <mergeCell ref="A115:A117"/>
    <mergeCell ref="A118:A119"/>
    <mergeCell ref="A56:A78"/>
    <mergeCell ref="A79:A82"/>
    <mergeCell ref="A83:A85"/>
    <mergeCell ref="A86:A87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1">
      <selection activeCell="B27" sqref="B27"/>
    </sheetView>
  </sheetViews>
  <sheetFormatPr defaultColWidth="9.00390625" defaultRowHeight="15"/>
  <cols>
    <col min="1" max="1" width="21.421875" style="118" customWidth="1"/>
    <col min="2" max="2" width="14.57421875" style="118" customWidth="1"/>
    <col min="3" max="3" width="17.140625" style="118" customWidth="1"/>
    <col min="4" max="4" width="19.57421875" style="118" customWidth="1"/>
    <col min="5" max="16384" width="9.00390625" style="118" customWidth="1"/>
  </cols>
  <sheetData>
    <row r="1" ht="12.75">
      <c r="D1" s="119"/>
    </row>
    <row r="2" spans="1:4" ht="20.25" customHeight="1">
      <c r="A2" s="229" t="s">
        <v>111</v>
      </c>
      <c r="B2" s="229"/>
      <c r="C2" s="229"/>
      <c r="D2" s="229"/>
    </row>
    <row r="3" spans="1:4" ht="12" customHeight="1">
      <c r="A3" s="230" t="s">
        <v>291</v>
      </c>
      <c r="B3" s="230"/>
      <c r="C3" s="230"/>
      <c r="D3" s="230"/>
    </row>
    <row r="4" spans="1:4" ht="13.5" customHeight="1">
      <c r="A4" s="120"/>
      <c r="B4" s="120"/>
      <c r="C4" s="120"/>
      <c r="D4" s="120"/>
    </row>
    <row r="5" spans="1:4" ht="16.5" customHeight="1">
      <c r="A5" s="228" t="s">
        <v>112</v>
      </c>
      <c r="B5" s="228"/>
      <c r="C5" s="228"/>
      <c r="D5" s="228"/>
    </row>
    <row r="6" spans="1:4" ht="15">
      <c r="A6" s="121" t="s">
        <v>113</v>
      </c>
      <c r="B6" s="122" t="s">
        <v>114</v>
      </c>
      <c r="C6" s="121" t="s">
        <v>115</v>
      </c>
      <c r="D6" s="121" t="s">
        <v>116</v>
      </c>
    </row>
    <row r="7" spans="1:4" ht="15">
      <c r="A7" s="123" t="s">
        <v>117</v>
      </c>
      <c r="B7" s="124" t="s">
        <v>118</v>
      </c>
      <c r="C7" s="125" t="s">
        <v>119</v>
      </c>
      <c r="D7" s="125" t="s">
        <v>120</v>
      </c>
    </row>
    <row r="8" spans="1:4" ht="15">
      <c r="A8" s="126" t="s">
        <v>121</v>
      </c>
      <c r="B8" s="127"/>
      <c r="C8" s="128"/>
      <c r="D8" s="128"/>
    </row>
    <row r="9" spans="1:4" ht="14.25">
      <c r="A9" s="129" t="s">
        <v>122</v>
      </c>
      <c r="B9" s="130"/>
      <c r="C9" s="131">
        <v>65</v>
      </c>
      <c r="D9" s="132">
        <f>B9/10*C9</f>
        <v>0</v>
      </c>
    </row>
    <row r="10" spans="1:4" ht="14.25">
      <c r="A10" s="129" t="s">
        <v>123</v>
      </c>
      <c r="B10" s="130"/>
      <c r="C10" s="131">
        <v>104</v>
      </c>
      <c r="D10" s="132">
        <f>B10/10*C10</f>
        <v>0</v>
      </c>
    </row>
    <row r="11" spans="1:4" ht="14.25">
      <c r="A11" s="129" t="s">
        <v>124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125</v>
      </c>
      <c r="B12" s="130"/>
      <c r="C12" s="131">
        <v>55</v>
      </c>
      <c r="D12" s="132">
        <f t="shared" si="0"/>
        <v>0</v>
      </c>
    </row>
    <row r="13" spans="1:4" ht="14.25">
      <c r="A13" s="129" t="s">
        <v>126</v>
      </c>
      <c r="B13" s="130"/>
      <c r="C13" s="131">
        <v>60</v>
      </c>
      <c r="D13" s="132">
        <f t="shared" si="0"/>
        <v>0</v>
      </c>
    </row>
    <row r="14" spans="1:4" ht="15">
      <c r="A14" s="133" t="s">
        <v>127</v>
      </c>
      <c r="B14" s="130"/>
      <c r="C14" s="131" t="s">
        <v>167</v>
      </c>
      <c r="D14" s="134">
        <f>D9+D10+D11+D12+D13</f>
        <v>0</v>
      </c>
    </row>
    <row r="15" spans="1:4" ht="14.25">
      <c r="A15" s="129" t="s">
        <v>128</v>
      </c>
      <c r="B15" s="135"/>
      <c r="C15" s="131">
        <v>15</v>
      </c>
      <c r="D15" s="132">
        <f t="shared" si="0"/>
        <v>0</v>
      </c>
    </row>
    <row r="16" spans="1:4" ht="14.25">
      <c r="A16" s="128" t="s">
        <v>129</v>
      </c>
      <c r="B16" s="136"/>
      <c r="C16" s="132">
        <v>3.5</v>
      </c>
      <c r="D16" s="132">
        <f>B16*C16/1000</f>
        <v>0</v>
      </c>
    </row>
    <row r="17" spans="1:4" ht="14.25">
      <c r="A17" s="128" t="s">
        <v>130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131</v>
      </c>
      <c r="B18" s="137"/>
      <c r="C18" s="132">
        <v>10</v>
      </c>
      <c r="D18" s="132">
        <f t="shared" si="0"/>
        <v>0</v>
      </c>
    </row>
    <row r="19" spans="1:4" ht="14.25">
      <c r="A19" s="128" t="s">
        <v>132</v>
      </c>
      <c r="B19" s="137"/>
      <c r="C19" s="132">
        <v>12</v>
      </c>
      <c r="D19" s="132">
        <f t="shared" si="0"/>
        <v>0</v>
      </c>
    </row>
    <row r="20" spans="1:4" ht="14.25">
      <c r="A20" s="128" t="s">
        <v>133</v>
      </c>
      <c r="B20" s="137"/>
      <c r="C20" s="132">
        <v>9</v>
      </c>
      <c r="D20" s="132">
        <f t="shared" si="0"/>
        <v>0</v>
      </c>
    </row>
    <row r="21" spans="1:4" ht="15">
      <c r="A21" s="126" t="s">
        <v>134</v>
      </c>
      <c r="B21" s="137" t="s">
        <v>167</v>
      </c>
      <c r="C21" s="132" t="s">
        <v>167</v>
      </c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28" t="s">
        <v>135</v>
      </c>
      <c r="B23" s="228"/>
      <c r="C23" s="228"/>
      <c r="D23" s="228"/>
    </row>
    <row r="24" spans="1:4" s="139" customFormat="1" ht="15">
      <c r="A24" s="121" t="s">
        <v>136</v>
      </c>
      <c r="B24" s="122" t="s">
        <v>114</v>
      </c>
      <c r="C24" s="121" t="s">
        <v>115</v>
      </c>
      <c r="D24" s="121" t="s">
        <v>116</v>
      </c>
    </row>
    <row r="25" spans="1:4" s="139" customFormat="1" ht="15">
      <c r="A25" s="123" t="s">
        <v>117</v>
      </c>
      <c r="B25" s="124" t="s">
        <v>118</v>
      </c>
      <c r="C25" s="125" t="s">
        <v>119</v>
      </c>
      <c r="D25" s="125" t="s">
        <v>120</v>
      </c>
    </row>
    <row r="26" spans="1:4" s="139" customFormat="1" ht="15">
      <c r="A26" s="126" t="s">
        <v>121</v>
      </c>
      <c r="B26" s="128"/>
      <c r="C26" s="128"/>
      <c r="D26" s="126"/>
    </row>
    <row r="27" spans="1:4" ht="14.25">
      <c r="A27" s="128" t="s">
        <v>122</v>
      </c>
      <c r="B27" s="137">
        <v>1725</v>
      </c>
      <c r="C27" s="132">
        <v>65</v>
      </c>
      <c r="D27" s="132">
        <f>B27/10*C27</f>
        <v>11212.5</v>
      </c>
    </row>
    <row r="28" spans="1:4" ht="14.25">
      <c r="A28" s="128" t="s">
        <v>123</v>
      </c>
      <c r="B28" s="137">
        <v>272</v>
      </c>
      <c r="C28" s="132">
        <v>104</v>
      </c>
      <c r="D28" s="132">
        <f>B28/10*C28</f>
        <v>2828.7999999999997</v>
      </c>
    </row>
    <row r="29" spans="1:4" ht="14.25">
      <c r="A29" s="128" t="s">
        <v>124</v>
      </c>
      <c r="B29" s="137">
        <v>278</v>
      </c>
      <c r="C29" s="132">
        <v>60</v>
      </c>
      <c r="D29" s="132">
        <f>B29/10*C29</f>
        <v>1668</v>
      </c>
    </row>
    <row r="30" spans="1:4" ht="14.25">
      <c r="A30" s="128" t="s">
        <v>125</v>
      </c>
      <c r="B30" s="137">
        <v>171</v>
      </c>
      <c r="C30" s="132">
        <v>55</v>
      </c>
      <c r="D30" s="132">
        <f>B30/10*C30</f>
        <v>940.5000000000001</v>
      </c>
    </row>
    <row r="31" spans="1:4" ht="14.25">
      <c r="A31" s="128" t="s">
        <v>126</v>
      </c>
      <c r="B31" s="137"/>
      <c r="C31" s="132">
        <v>60</v>
      </c>
      <c r="D31" s="132">
        <f>B31/10*C31</f>
        <v>0</v>
      </c>
    </row>
    <row r="32" spans="1:4" ht="15">
      <c r="A32" s="126" t="s">
        <v>127</v>
      </c>
      <c r="B32" s="134">
        <f>B27+B28+B29+B30+B31</f>
        <v>2446</v>
      </c>
      <c r="C32" s="132" t="s">
        <v>167</v>
      </c>
      <c r="D32" s="134">
        <f>D27+D28+D29+D30+D31</f>
        <v>16649.8</v>
      </c>
    </row>
    <row r="33" spans="1:4" ht="14.25">
      <c r="A33" s="128" t="s">
        <v>128</v>
      </c>
      <c r="B33" s="137">
        <v>9820</v>
      </c>
      <c r="C33" s="132">
        <v>15</v>
      </c>
      <c r="D33" s="132">
        <f>B33/10*C33</f>
        <v>14730</v>
      </c>
    </row>
    <row r="34" spans="1:4" ht="14.25">
      <c r="A34" s="128" t="s">
        <v>129</v>
      </c>
      <c r="B34" s="137">
        <v>75200</v>
      </c>
      <c r="C34" s="132">
        <v>3.5</v>
      </c>
      <c r="D34" s="132">
        <f>B34*C34/1000</f>
        <v>263.2</v>
      </c>
    </row>
    <row r="35" spans="1:4" ht="14.25">
      <c r="A35" s="128" t="s">
        <v>130</v>
      </c>
      <c r="B35" s="137"/>
      <c r="C35" s="132">
        <v>37.5</v>
      </c>
      <c r="D35" s="132">
        <f>B35/10*C35</f>
        <v>0</v>
      </c>
    </row>
    <row r="36" spans="1:4" ht="14.25">
      <c r="A36" s="128" t="s">
        <v>131</v>
      </c>
      <c r="B36" s="137"/>
      <c r="C36" s="132">
        <v>10</v>
      </c>
      <c r="D36" s="132">
        <f>B36/10*C36</f>
        <v>0</v>
      </c>
    </row>
    <row r="37" spans="1:4" ht="14.25">
      <c r="A37" s="128" t="s">
        <v>132</v>
      </c>
      <c r="B37" s="137"/>
      <c r="C37" s="132">
        <v>12</v>
      </c>
      <c r="D37" s="132">
        <f>B37/10*C37</f>
        <v>0</v>
      </c>
    </row>
    <row r="38" spans="1:4" ht="14.25">
      <c r="A38" s="128" t="s">
        <v>133</v>
      </c>
      <c r="B38" s="137"/>
      <c r="C38" s="132">
        <v>9</v>
      </c>
      <c r="D38" s="132">
        <f>B38/10*C38</f>
        <v>0</v>
      </c>
    </row>
    <row r="39" spans="1:4" ht="15">
      <c r="A39" s="126" t="s">
        <v>134</v>
      </c>
      <c r="B39" s="137" t="s">
        <v>167</v>
      </c>
      <c r="C39" s="132" t="s">
        <v>167</v>
      </c>
      <c r="D39" s="140">
        <f>SUM(D32:D38)</f>
        <v>31643</v>
      </c>
    </row>
    <row r="41" spans="1:4" ht="15.75" customHeight="1">
      <c r="A41" s="228" t="s">
        <v>40</v>
      </c>
      <c r="B41" s="228"/>
      <c r="C41" s="228"/>
      <c r="D41" s="228"/>
    </row>
    <row r="42" spans="1:4" s="139" customFormat="1" ht="15">
      <c r="A42" s="121" t="s">
        <v>136</v>
      </c>
      <c r="B42" s="122" t="s">
        <v>114</v>
      </c>
      <c r="C42" s="121" t="s">
        <v>115</v>
      </c>
      <c r="D42" s="121" t="s">
        <v>116</v>
      </c>
    </row>
    <row r="43" spans="1:4" s="139" customFormat="1" ht="15">
      <c r="A43" s="123" t="s">
        <v>117</v>
      </c>
      <c r="B43" s="124" t="s">
        <v>118</v>
      </c>
      <c r="C43" s="125" t="s">
        <v>119</v>
      </c>
      <c r="D43" s="125" t="s">
        <v>120</v>
      </c>
    </row>
    <row r="44" spans="1:4" s="139" customFormat="1" ht="15">
      <c r="A44" s="126" t="s">
        <v>121</v>
      </c>
      <c r="B44" s="128"/>
      <c r="C44" s="128"/>
      <c r="D44" s="126"/>
    </row>
    <row r="45" spans="1:4" ht="14.25">
      <c r="A45" s="128" t="s">
        <v>122</v>
      </c>
      <c r="B45" s="187">
        <v>575</v>
      </c>
      <c r="C45" s="132">
        <v>65</v>
      </c>
      <c r="D45" s="132">
        <f>B45/10*C45</f>
        <v>3737.5</v>
      </c>
    </row>
    <row r="46" spans="1:4" ht="14.25">
      <c r="A46" s="128" t="s">
        <v>123</v>
      </c>
      <c r="B46" s="137">
        <v>85</v>
      </c>
      <c r="C46" s="132">
        <v>104</v>
      </c>
      <c r="D46" s="132">
        <f>B46/10*C46</f>
        <v>884</v>
      </c>
    </row>
    <row r="47" spans="1:4" ht="14.25">
      <c r="A47" s="128" t="s">
        <v>124</v>
      </c>
      <c r="B47" s="137">
        <v>141</v>
      </c>
      <c r="C47" s="132">
        <v>60</v>
      </c>
      <c r="D47" s="132">
        <f>B47/10*C47</f>
        <v>846</v>
      </c>
    </row>
    <row r="48" spans="1:4" ht="14.25">
      <c r="A48" s="128" t="s">
        <v>125</v>
      </c>
      <c r="B48" s="137">
        <v>55</v>
      </c>
      <c r="C48" s="132">
        <v>55</v>
      </c>
      <c r="D48" s="132">
        <f>B48/10*C48</f>
        <v>302.5</v>
      </c>
    </row>
    <row r="49" spans="1:4" ht="14.25">
      <c r="A49" s="128" t="s">
        <v>126</v>
      </c>
      <c r="B49" s="137"/>
      <c r="C49" s="132">
        <v>60</v>
      </c>
      <c r="D49" s="132">
        <f>B49/10*C49</f>
        <v>0</v>
      </c>
    </row>
    <row r="50" spans="1:4" ht="15">
      <c r="A50" s="126" t="s">
        <v>127</v>
      </c>
      <c r="B50" s="134">
        <f>B45+B46+B47+B48+B49</f>
        <v>856</v>
      </c>
      <c r="C50" s="132" t="s">
        <v>167</v>
      </c>
      <c r="D50" s="134">
        <f>D45+D46+D47+D48+D49</f>
        <v>5770</v>
      </c>
    </row>
    <row r="51" spans="1:4" ht="14.25">
      <c r="A51" s="128" t="s">
        <v>128</v>
      </c>
      <c r="B51" s="137">
        <v>2375</v>
      </c>
      <c r="C51" s="132">
        <v>15</v>
      </c>
      <c r="D51" s="132">
        <f>B51/10*C51</f>
        <v>3562.5</v>
      </c>
    </row>
    <row r="52" spans="1:4" ht="14.25">
      <c r="A52" s="128" t="s">
        <v>129</v>
      </c>
      <c r="B52" s="137">
        <v>6750</v>
      </c>
      <c r="C52" s="132">
        <v>3.5</v>
      </c>
      <c r="D52" s="132">
        <f>B52*C52/1000</f>
        <v>23.625</v>
      </c>
    </row>
    <row r="53" spans="1:4" ht="14.25">
      <c r="A53" s="128" t="s">
        <v>130</v>
      </c>
      <c r="B53" s="137"/>
      <c r="C53" s="132">
        <v>37.5</v>
      </c>
      <c r="D53" s="132">
        <f>B53/10*C53</f>
        <v>0</v>
      </c>
    </row>
    <row r="54" spans="1:4" ht="14.25">
      <c r="A54" s="128" t="s">
        <v>131</v>
      </c>
      <c r="B54" s="137"/>
      <c r="C54" s="132">
        <v>10</v>
      </c>
      <c r="D54" s="132">
        <f>B54/10*C54</f>
        <v>0</v>
      </c>
    </row>
    <row r="55" spans="1:4" ht="14.25">
      <c r="A55" s="128" t="s">
        <v>132</v>
      </c>
      <c r="B55" s="137"/>
      <c r="C55" s="132">
        <v>12</v>
      </c>
      <c r="D55" s="132">
        <f>B55/10*C55</f>
        <v>0</v>
      </c>
    </row>
    <row r="56" spans="1:4" ht="14.25">
      <c r="A56" s="128" t="s">
        <v>133</v>
      </c>
      <c r="B56" s="137"/>
      <c r="C56" s="132">
        <v>9</v>
      </c>
      <c r="D56" s="132">
        <f>B56/10*C56</f>
        <v>0</v>
      </c>
    </row>
    <row r="57" spans="1:4" ht="15">
      <c r="A57" s="126" t="s">
        <v>134</v>
      </c>
      <c r="B57" s="137" t="s">
        <v>167</v>
      </c>
      <c r="C57" s="132" t="s">
        <v>167</v>
      </c>
      <c r="D57" s="134">
        <f>D50+D51+D52+D53+D54+D55+D56</f>
        <v>9356.125</v>
      </c>
    </row>
    <row r="59" spans="1:4" ht="15.75" customHeight="1">
      <c r="A59" s="228" t="s">
        <v>137</v>
      </c>
      <c r="B59" s="228"/>
      <c r="C59" s="228"/>
      <c r="D59" s="228"/>
    </row>
    <row r="60" spans="1:4" s="139" customFormat="1" ht="15">
      <c r="A60" s="121" t="s">
        <v>136</v>
      </c>
      <c r="B60" s="122" t="s">
        <v>114</v>
      </c>
      <c r="C60" s="121" t="s">
        <v>115</v>
      </c>
      <c r="D60" s="121" t="s">
        <v>116</v>
      </c>
    </row>
    <row r="61" spans="1:4" s="139" customFormat="1" ht="15">
      <c r="A61" s="123" t="s">
        <v>117</v>
      </c>
      <c r="B61" s="124" t="s">
        <v>118</v>
      </c>
      <c r="C61" s="125" t="s">
        <v>119</v>
      </c>
      <c r="D61" s="125" t="s">
        <v>120</v>
      </c>
    </row>
    <row r="62" spans="1:4" s="139" customFormat="1" ht="15">
      <c r="A62" s="126" t="s">
        <v>121</v>
      </c>
      <c r="B62" s="128"/>
      <c r="C62" s="128"/>
      <c r="D62" s="126"/>
    </row>
    <row r="63" spans="1:4" ht="14.25">
      <c r="A63" s="128" t="s">
        <v>122</v>
      </c>
      <c r="B63" s="137"/>
      <c r="C63" s="132">
        <v>65</v>
      </c>
      <c r="D63" s="132">
        <f>B63/10*C63</f>
        <v>0</v>
      </c>
    </row>
    <row r="64" spans="1:4" ht="14.25">
      <c r="A64" s="128" t="s">
        <v>123</v>
      </c>
      <c r="B64" s="137"/>
      <c r="C64" s="132">
        <v>104</v>
      </c>
      <c r="D64" s="132">
        <f>B64/10*C64</f>
        <v>0</v>
      </c>
    </row>
    <row r="65" spans="1:4" ht="14.25">
      <c r="A65" s="128" t="s">
        <v>124</v>
      </c>
      <c r="B65" s="137"/>
      <c r="C65" s="132">
        <v>60</v>
      </c>
      <c r="D65" s="132">
        <f>B65/10*C65</f>
        <v>0</v>
      </c>
    </row>
    <row r="66" spans="1:4" ht="14.25">
      <c r="A66" s="128" t="s">
        <v>125</v>
      </c>
      <c r="B66" s="137"/>
      <c r="C66" s="132">
        <v>55</v>
      </c>
      <c r="D66" s="132">
        <f>B66/10*C66</f>
        <v>0</v>
      </c>
    </row>
    <row r="67" spans="1:4" ht="14.25">
      <c r="A67" s="128" t="s">
        <v>126</v>
      </c>
      <c r="B67" s="137"/>
      <c r="C67" s="132">
        <v>60</v>
      </c>
      <c r="D67" s="132">
        <f>B67/10*C67</f>
        <v>0</v>
      </c>
    </row>
    <row r="68" spans="1:4" ht="15">
      <c r="A68" s="126" t="s">
        <v>127</v>
      </c>
      <c r="B68" s="134">
        <f>B63+B64+B65+B66+B67</f>
        <v>0</v>
      </c>
      <c r="C68" s="132" t="s">
        <v>167</v>
      </c>
      <c r="D68" s="134">
        <f>D63+D64+D65+D66+D67</f>
        <v>0</v>
      </c>
    </row>
    <row r="69" spans="1:4" ht="14.25">
      <c r="A69" s="128" t="s">
        <v>128</v>
      </c>
      <c r="B69" s="137"/>
      <c r="C69" s="132">
        <v>15</v>
      </c>
      <c r="D69" s="132">
        <f>B69/10*C69</f>
        <v>0</v>
      </c>
    </row>
    <row r="70" spans="1:4" ht="14.25">
      <c r="A70" s="128" t="s">
        <v>129</v>
      </c>
      <c r="B70" s="137"/>
      <c r="C70" s="132">
        <v>3.5</v>
      </c>
      <c r="D70" s="132">
        <f>B70*C70/1000</f>
        <v>0</v>
      </c>
    </row>
    <row r="71" spans="1:4" ht="14.25">
      <c r="A71" s="128" t="s">
        <v>130</v>
      </c>
      <c r="B71" s="137"/>
      <c r="C71" s="132">
        <v>37.5</v>
      </c>
      <c r="D71" s="132">
        <f>B71/10*C71</f>
        <v>0</v>
      </c>
    </row>
    <row r="72" spans="1:4" ht="14.25">
      <c r="A72" s="128" t="s">
        <v>131</v>
      </c>
      <c r="B72" s="137"/>
      <c r="C72" s="132">
        <v>10</v>
      </c>
      <c r="D72" s="132">
        <f>B72/10*C72</f>
        <v>0</v>
      </c>
    </row>
    <row r="73" spans="1:4" ht="14.25">
      <c r="A73" s="128" t="s">
        <v>132</v>
      </c>
      <c r="B73" s="137"/>
      <c r="C73" s="132">
        <v>12</v>
      </c>
      <c r="D73" s="132">
        <f>B73/10*C73</f>
        <v>0</v>
      </c>
    </row>
    <row r="74" spans="1:4" ht="14.25">
      <c r="A74" s="128" t="s">
        <v>133</v>
      </c>
      <c r="B74" s="137"/>
      <c r="C74" s="132">
        <v>9</v>
      </c>
      <c r="D74" s="132">
        <f>B74/10*C74</f>
        <v>0</v>
      </c>
    </row>
    <row r="75" spans="1:4" ht="15">
      <c r="A75" s="126" t="s">
        <v>134</v>
      </c>
      <c r="B75" s="137" t="s">
        <v>167</v>
      </c>
      <c r="C75" s="132" t="s">
        <v>167</v>
      </c>
      <c r="D75" s="134">
        <f>D68+D69+D70+D71+D72+D73+D74</f>
        <v>0</v>
      </c>
    </row>
    <row r="77" spans="1:4" ht="18">
      <c r="A77" s="228" t="s">
        <v>138</v>
      </c>
      <c r="B77" s="228"/>
      <c r="C77" s="228"/>
      <c r="D77" s="228"/>
    </row>
    <row r="78" spans="1:4" s="139" customFormat="1" ht="15">
      <c r="A78" s="121" t="s">
        <v>136</v>
      </c>
      <c r="B78" s="122" t="s">
        <v>114</v>
      </c>
      <c r="C78" s="121" t="s">
        <v>115</v>
      </c>
      <c r="D78" s="121" t="s">
        <v>116</v>
      </c>
    </row>
    <row r="79" spans="1:4" s="139" customFormat="1" ht="15">
      <c r="A79" s="123" t="s">
        <v>117</v>
      </c>
      <c r="B79" s="124" t="s">
        <v>118</v>
      </c>
      <c r="C79" s="125" t="s">
        <v>119</v>
      </c>
      <c r="D79" s="125" t="s">
        <v>120</v>
      </c>
    </row>
    <row r="80" spans="1:4" s="139" customFormat="1" ht="15">
      <c r="A80" s="126" t="s">
        <v>121</v>
      </c>
      <c r="B80" s="126"/>
      <c r="C80" s="126"/>
      <c r="D80" s="126"/>
    </row>
    <row r="81" spans="1:4" ht="14.25">
      <c r="A81" s="128" t="s">
        <v>122</v>
      </c>
      <c r="B81" s="132">
        <v>2300</v>
      </c>
      <c r="C81" s="132">
        <v>65</v>
      </c>
      <c r="D81" s="132">
        <f>B81/10*C81</f>
        <v>14950</v>
      </c>
    </row>
    <row r="82" spans="1:4" ht="14.25">
      <c r="A82" s="128" t="s">
        <v>123</v>
      </c>
      <c r="B82" s="132">
        <f>B10+B28+B46+B64</f>
        <v>357</v>
      </c>
      <c r="C82" s="132">
        <v>104</v>
      </c>
      <c r="D82" s="132">
        <f>B82/10*C82</f>
        <v>3712.8</v>
      </c>
    </row>
    <row r="83" spans="1:4" ht="14.25">
      <c r="A83" s="128" t="s">
        <v>124</v>
      </c>
      <c r="B83" s="132">
        <f>B29+B47</f>
        <v>419</v>
      </c>
      <c r="C83" s="132">
        <v>60</v>
      </c>
      <c r="D83" s="132">
        <f>B83/10*C83</f>
        <v>2514</v>
      </c>
    </row>
    <row r="84" spans="1:4" ht="14.25">
      <c r="A84" s="128" t="s">
        <v>125</v>
      </c>
      <c r="B84" s="132">
        <f>B12+B30+B48+B66</f>
        <v>226</v>
      </c>
      <c r="C84" s="132">
        <v>55</v>
      </c>
      <c r="D84" s="132">
        <f>B84/10*C84</f>
        <v>1243</v>
      </c>
    </row>
    <row r="85" spans="1:4" ht="14.25">
      <c r="A85" s="128" t="s">
        <v>126</v>
      </c>
      <c r="B85" s="132">
        <f>B13+B31+B49+B67</f>
        <v>0</v>
      </c>
      <c r="C85" s="132">
        <v>60</v>
      </c>
      <c r="D85" s="132">
        <f>B85/10*C85</f>
        <v>0</v>
      </c>
    </row>
    <row r="86" spans="1:4" ht="15">
      <c r="A86" s="126" t="s">
        <v>127</v>
      </c>
      <c r="B86" s="134">
        <f>B81+B82+B83+B84+B85</f>
        <v>3302</v>
      </c>
      <c r="C86" s="132" t="s">
        <v>167</v>
      </c>
      <c r="D86" s="134">
        <f>D81+D82+D83+D84+D85</f>
        <v>22419.8</v>
      </c>
    </row>
    <row r="87" spans="1:4" ht="14.25">
      <c r="A87" s="128" t="s">
        <v>128</v>
      </c>
      <c r="B87" s="132">
        <f aca="true" t="shared" si="1" ref="B87:B92">B15+B33+B51+B69</f>
        <v>12195</v>
      </c>
      <c r="C87" s="132">
        <v>15</v>
      </c>
      <c r="D87" s="132">
        <f>B87/10*C87</f>
        <v>18292.5</v>
      </c>
    </row>
    <row r="88" spans="1:4" ht="14.25">
      <c r="A88" s="128" t="s">
        <v>129</v>
      </c>
      <c r="B88" s="132">
        <f t="shared" si="1"/>
        <v>81950</v>
      </c>
      <c r="C88" s="132">
        <v>3.5</v>
      </c>
      <c r="D88" s="132">
        <f>B88*C88/1000</f>
        <v>286.825</v>
      </c>
    </row>
    <row r="89" spans="1:4" ht="14.25">
      <c r="A89" s="128" t="s">
        <v>130</v>
      </c>
      <c r="B89" s="132">
        <f t="shared" si="1"/>
        <v>0</v>
      </c>
      <c r="C89" s="132">
        <v>37.5</v>
      </c>
      <c r="D89" s="132">
        <f>B89/10*C89</f>
        <v>0</v>
      </c>
    </row>
    <row r="90" spans="1:4" ht="14.25">
      <c r="A90" s="128" t="s">
        <v>131</v>
      </c>
      <c r="B90" s="132">
        <f t="shared" si="1"/>
        <v>0</v>
      </c>
      <c r="C90" s="132">
        <v>10</v>
      </c>
      <c r="D90" s="132">
        <f>B90/10*C90</f>
        <v>0</v>
      </c>
    </row>
    <row r="91" spans="1:4" ht="14.25">
      <c r="A91" s="128" t="s">
        <v>132</v>
      </c>
      <c r="B91" s="132">
        <f t="shared" si="1"/>
        <v>0</v>
      </c>
      <c r="C91" s="132">
        <v>12</v>
      </c>
      <c r="D91" s="132">
        <f>B91/10*C91</f>
        <v>0</v>
      </c>
    </row>
    <row r="92" spans="1:4" ht="14.25">
      <c r="A92" s="128" t="s">
        <v>133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134</v>
      </c>
      <c r="B93" s="132" t="s">
        <v>167</v>
      </c>
      <c r="C93" s="132" t="s">
        <v>167</v>
      </c>
      <c r="D93" s="140">
        <f>D86+D87+D88+D89+D90+D91+D92</f>
        <v>40999.125</v>
      </c>
    </row>
    <row r="95" spans="1:2" ht="12.75">
      <c r="A95" s="118" t="s">
        <v>212</v>
      </c>
      <c r="B95" s="118" t="s">
        <v>292</v>
      </c>
    </row>
    <row r="97" ht="12.75">
      <c r="A97" s="141" t="s">
        <v>168</v>
      </c>
    </row>
    <row r="98" spans="1:4" ht="25.5">
      <c r="A98" s="141" t="s">
        <v>169</v>
      </c>
      <c r="C98" s="176" t="s">
        <v>170</v>
      </c>
      <c r="D98" s="142" t="s">
        <v>171</v>
      </c>
    </row>
    <row r="99" spans="3:4" ht="12.75">
      <c r="C99" s="176" t="s">
        <v>172</v>
      </c>
      <c r="D99" s="143" t="s">
        <v>173</v>
      </c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1">
      <selection activeCell="K8" sqref="K8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15"/>
      <c r="B1" s="200"/>
      <c r="C1" s="200"/>
      <c r="D1" s="200"/>
      <c r="E1" s="200"/>
      <c r="F1" s="200"/>
      <c r="G1" s="200"/>
      <c r="H1" s="200"/>
      <c r="I1" s="200"/>
    </row>
    <row r="2" spans="1:9" ht="15">
      <c r="A2" s="216" t="s">
        <v>0</v>
      </c>
      <c r="B2" s="216"/>
      <c r="C2" s="216"/>
      <c r="D2" s="216"/>
      <c r="E2" s="216"/>
      <c r="F2" s="216"/>
      <c r="G2" s="216"/>
      <c r="H2" s="216"/>
      <c r="I2" s="216"/>
    </row>
    <row r="3" spans="1:9" ht="15">
      <c r="A3" s="216" t="s">
        <v>299</v>
      </c>
      <c r="B3" s="217"/>
      <c r="C3" s="217"/>
      <c r="D3" s="217"/>
      <c r="E3" s="217"/>
      <c r="F3" s="217"/>
      <c r="G3" s="217"/>
      <c r="H3" s="217"/>
      <c r="I3" s="217"/>
    </row>
    <row r="5" spans="1:9" ht="30" customHeight="1">
      <c r="A5" s="218" t="s">
        <v>1</v>
      </c>
      <c r="B5" s="220" t="s">
        <v>2</v>
      </c>
      <c r="C5" s="4" t="s">
        <v>3</v>
      </c>
      <c r="D5" s="11" t="s">
        <v>262</v>
      </c>
      <c r="E5" s="11" t="s">
        <v>293</v>
      </c>
      <c r="F5" s="4" t="s">
        <v>295</v>
      </c>
      <c r="G5" s="17" t="s">
        <v>4</v>
      </c>
      <c r="H5" s="17" t="s">
        <v>4</v>
      </c>
      <c r="I5" s="18" t="s">
        <v>4</v>
      </c>
    </row>
    <row r="6" spans="1:9" ht="35.25" thickBot="1">
      <c r="A6" s="219"/>
      <c r="B6" s="221"/>
      <c r="C6" s="46" t="s">
        <v>165</v>
      </c>
      <c r="D6" s="47" t="s">
        <v>285</v>
      </c>
      <c r="E6" s="47" t="s">
        <v>294</v>
      </c>
      <c r="F6" s="46" t="s">
        <v>294</v>
      </c>
      <c r="G6" s="48" t="s">
        <v>296</v>
      </c>
      <c r="H6" s="48" t="s">
        <v>297</v>
      </c>
      <c r="I6" s="49" t="s">
        <v>298</v>
      </c>
    </row>
    <row r="7" spans="1:9" ht="26.25">
      <c r="A7" s="212">
        <v>1</v>
      </c>
      <c r="B7" s="50" t="s">
        <v>5</v>
      </c>
      <c r="C7" s="51">
        <v>1776</v>
      </c>
      <c r="D7" s="52">
        <v>1612</v>
      </c>
      <c r="E7" s="52">
        <v>1620</v>
      </c>
      <c r="F7" s="53">
        <v>1612</v>
      </c>
      <c r="G7" s="54">
        <f>F7/E7*100</f>
        <v>99.50617283950616</v>
      </c>
      <c r="H7" s="55">
        <f>F7/D7*100</f>
        <v>100</v>
      </c>
      <c r="I7" s="56">
        <f>F7/C7*100</f>
        <v>90.76576576576578</v>
      </c>
    </row>
    <row r="8" spans="1:9" ht="15">
      <c r="A8" s="213"/>
      <c r="B8" s="7" t="s">
        <v>6</v>
      </c>
      <c r="C8" s="6">
        <v>4</v>
      </c>
      <c r="D8" s="10">
        <v>-7</v>
      </c>
      <c r="E8" s="10">
        <v>5</v>
      </c>
      <c r="F8" s="6">
        <v>-7</v>
      </c>
      <c r="G8" s="19">
        <f>F8/E8*100</f>
        <v>-140</v>
      </c>
      <c r="H8" s="20">
        <f aca="true" t="shared" si="0" ref="H8:H74">F8/D8*100</f>
        <v>100</v>
      </c>
      <c r="I8" s="57">
        <f aca="true" t="shared" si="1" ref="I8:I74">F8/C8*100</f>
        <v>-175</v>
      </c>
    </row>
    <row r="9" spans="1:9" ht="15">
      <c r="A9" s="213"/>
      <c r="B9" s="39" t="s">
        <v>106</v>
      </c>
      <c r="C9" s="40">
        <v>0</v>
      </c>
      <c r="D9" s="41">
        <v>1</v>
      </c>
      <c r="E9" s="41">
        <v>0</v>
      </c>
      <c r="F9" s="42">
        <v>1</v>
      </c>
      <c r="G9" s="19" t="e">
        <f>F9/E9*100</f>
        <v>#DIV/0!</v>
      </c>
      <c r="H9" s="20">
        <f>F9/D9*100</f>
        <v>100</v>
      </c>
      <c r="I9" s="57" t="e">
        <f>F9/C9*100</f>
        <v>#DIV/0!</v>
      </c>
    </row>
    <row r="10" spans="1:9" ht="15.75" thickBot="1">
      <c r="A10" s="214"/>
      <c r="B10" s="58" t="s">
        <v>7</v>
      </c>
      <c r="C10" s="59">
        <v>1</v>
      </c>
      <c r="D10" s="60">
        <f>-6-4</f>
        <v>-10</v>
      </c>
      <c r="E10" s="60">
        <v>-4</v>
      </c>
      <c r="F10" s="59">
        <v>-6</v>
      </c>
      <c r="G10" s="61">
        <f aca="true" t="shared" si="2" ref="G10:G75">F10/E10*100</f>
        <v>150</v>
      </c>
      <c r="H10" s="62">
        <f t="shared" si="0"/>
        <v>60</v>
      </c>
      <c r="I10" s="63">
        <f t="shared" si="1"/>
        <v>-600</v>
      </c>
    </row>
    <row r="11" spans="1:9" ht="15">
      <c r="A11" s="212">
        <v>2</v>
      </c>
      <c r="B11" s="64" t="s">
        <v>8</v>
      </c>
      <c r="C11" s="51">
        <v>1026</v>
      </c>
      <c r="D11" s="52">
        <v>1084</v>
      </c>
      <c r="E11" s="52">
        <v>1085</v>
      </c>
      <c r="F11" s="52">
        <v>1084</v>
      </c>
      <c r="G11" s="54">
        <f t="shared" si="2"/>
        <v>99.90783410138249</v>
      </c>
      <c r="H11" s="55">
        <f t="shared" si="0"/>
        <v>100</v>
      </c>
      <c r="I11" s="56">
        <f t="shared" si="1"/>
        <v>105.65302144249513</v>
      </c>
    </row>
    <row r="12" spans="1:9" ht="15">
      <c r="A12" s="213"/>
      <c r="B12" s="7" t="s">
        <v>9</v>
      </c>
      <c r="C12" s="6">
        <v>873</v>
      </c>
      <c r="D12" s="10">
        <v>1000</v>
      </c>
      <c r="E12" s="10">
        <v>1000</v>
      </c>
      <c r="F12" s="10">
        <v>1000</v>
      </c>
      <c r="G12" s="19">
        <f t="shared" si="2"/>
        <v>100</v>
      </c>
      <c r="H12" s="20">
        <f t="shared" si="0"/>
        <v>100</v>
      </c>
      <c r="I12" s="57">
        <f t="shared" si="1"/>
        <v>114.54753722794959</v>
      </c>
    </row>
    <row r="13" spans="1:9" ht="15">
      <c r="A13" s="213"/>
      <c r="B13" s="7" t="s">
        <v>10</v>
      </c>
      <c r="C13" s="6">
        <v>124</v>
      </c>
      <c r="D13" s="10">
        <v>8</v>
      </c>
      <c r="E13" s="10">
        <v>8</v>
      </c>
      <c r="F13" s="10">
        <v>0</v>
      </c>
      <c r="G13" s="19">
        <f t="shared" si="2"/>
        <v>0</v>
      </c>
      <c r="H13" s="20">
        <f t="shared" si="0"/>
        <v>0</v>
      </c>
      <c r="I13" s="57">
        <f t="shared" si="1"/>
        <v>0</v>
      </c>
    </row>
    <row r="14" spans="1:9" ht="15">
      <c r="A14" s="213"/>
      <c r="B14" s="7" t="s">
        <v>11</v>
      </c>
      <c r="C14" s="6">
        <v>27</v>
      </c>
      <c r="D14" s="10">
        <v>6</v>
      </c>
      <c r="E14" s="10">
        <v>6</v>
      </c>
      <c r="F14" s="10">
        <v>0</v>
      </c>
      <c r="G14" s="19">
        <f t="shared" si="2"/>
        <v>0</v>
      </c>
      <c r="H14" s="20">
        <f t="shared" si="0"/>
        <v>0</v>
      </c>
      <c r="I14" s="57">
        <f t="shared" si="1"/>
        <v>0</v>
      </c>
    </row>
    <row r="15" spans="1:9" ht="26.25">
      <c r="A15" s="213"/>
      <c r="B15" s="8" t="s">
        <v>12</v>
      </c>
      <c r="C15" s="6">
        <f>C12+C14</f>
        <v>900</v>
      </c>
      <c r="D15" s="6">
        <v>1013</v>
      </c>
      <c r="E15" s="6">
        <v>1010</v>
      </c>
      <c r="F15" s="6">
        <v>1013</v>
      </c>
      <c r="G15" s="19">
        <f t="shared" si="2"/>
        <v>100.29702970297029</v>
      </c>
      <c r="H15" s="20">
        <f t="shared" si="0"/>
        <v>100</v>
      </c>
      <c r="I15" s="57">
        <f t="shared" si="1"/>
        <v>112.55555555555557</v>
      </c>
    </row>
    <row r="16" spans="1:9" ht="26.25">
      <c r="A16" s="213"/>
      <c r="B16" s="23" t="s">
        <v>13</v>
      </c>
      <c r="C16" s="24">
        <f>C14/C15</f>
        <v>0.03</v>
      </c>
      <c r="D16" s="24">
        <f>D14/D15</f>
        <v>0.005923000987166831</v>
      </c>
      <c r="E16" s="24">
        <f>E14/E15</f>
        <v>0.005940594059405941</v>
      </c>
      <c r="F16" s="24">
        <f>F14/F15</f>
        <v>0</v>
      </c>
      <c r="G16" s="19">
        <f t="shared" si="2"/>
        <v>0</v>
      </c>
      <c r="H16" s="20">
        <f t="shared" si="0"/>
        <v>0</v>
      </c>
      <c r="I16" s="57">
        <f t="shared" si="1"/>
        <v>0</v>
      </c>
    </row>
    <row r="17" spans="1:9" ht="15.75" thickBot="1">
      <c r="A17" s="214"/>
      <c r="B17" s="65" t="s">
        <v>14</v>
      </c>
      <c r="C17" s="66">
        <f>C13/C15</f>
        <v>0.13777777777777778</v>
      </c>
      <c r="D17" s="66">
        <f>D13/D15</f>
        <v>0.007897334649555774</v>
      </c>
      <c r="E17" s="66">
        <f>E13/E15</f>
        <v>0.007920792079207921</v>
      </c>
      <c r="F17" s="66">
        <f>F13/F15</f>
        <v>0</v>
      </c>
      <c r="G17" s="61">
        <f t="shared" si="2"/>
        <v>0</v>
      </c>
      <c r="H17" s="62">
        <f t="shared" si="0"/>
        <v>0</v>
      </c>
      <c r="I17" s="63">
        <f t="shared" si="1"/>
        <v>0</v>
      </c>
    </row>
    <row r="18" spans="1:9" ht="15">
      <c r="A18" s="212">
        <v>3</v>
      </c>
      <c r="B18" s="64" t="s">
        <v>15</v>
      </c>
      <c r="C18" s="51">
        <v>14742</v>
      </c>
      <c r="D18" s="52">
        <v>107303</v>
      </c>
      <c r="E18" s="52">
        <v>106200</v>
      </c>
      <c r="F18" s="53">
        <v>107303</v>
      </c>
      <c r="G18" s="54">
        <f t="shared" si="2"/>
        <v>101.03860640301319</v>
      </c>
      <c r="H18" s="55">
        <f t="shared" si="0"/>
        <v>100</v>
      </c>
      <c r="I18" s="56">
        <f t="shared" si="1"/>
        <v>727.8727445394112</v>
      </c>
    </row>
    <row r="19" spans="1:9" ht="26.25" thickBot="1">
      <c r="A19" s="214"/>
      <c r="B19" s="69" t="s">
        <v>16</v>
      </c>
      <c r="C19" s="70">
        <f>C18/C12/9*1000</f>
        <v>1876.2886597938145</v>
      </c>
      <c r="D19" s="70">
        <f>D18/D12/9*1000</f>
        <v>11922.555555555555</v>
      </c>
      <c r="E19" s="70">
        <f>E18/E12/9*1000</f>
        <v>11800</v>
      </c>
      <c r="F19" s="70">
        <f>F18/F12/9*1000</f>
        <v>11922.555555555555</v>
      </c>
      <c r="G19" s="61">
        <f t="shared" si="2"/>
        <v>101.03860640301316</v>
      </c>
      <c r="H19" s="62">
        <f t="shared" si="0"/>
        <v>100</v>
      </c>
      <c r="I19" s="63">
        <f t="shared" si="1"/>
        <v>635.4329059829059</v>
      </c>
    </row>
    <row r="20" spans="1:9" ht="26.25">
      <c r="A20" s="212">
        <v>4</v>
      </c>
      <c r="B20" s="50" t="s">
        <v>20</v>
      </c>
      <c r="C20" s="51">
        <v>20400</v>
      </c>
      <c r="D20" s="52">
        <v>155277</v>
      </c>
      <c r="E20" s="52">
        <v>155000</v>
      </c>
      <c r="F20" s="73">
        <v>155277</v>
      </c>
      <c r="G20" s="54">
        <f t="shared" si="2"/>
        <v>100.17870967741935</v>
      </c>
      <c r="H20" s="55">
        <f t="shared" si="0"/>
        <v>100</v>
      </c>
      <c r="I20" s="56">
        <f t="shared" si="1"/>
        <v>761.1617647058823</v>
      </c>
    </row>
    <row r="21" spans="1:9" ht="15.75" thickBot="1">
      <c r="A21" s="214"/>
      <c r="B21" s="74" t="s">
        <v>17</v>
      </c>
      <c r="C21" s="75">
        <f>C20/C7/9*1000</f>
        <v>1276.2762762762763</v>
      </c>
      <c r="D21" s="75">
        <v>10702.85</v>
      </c>
      <c r="E21" s="75">
        <f>E20/E7/9*1000</f>
        <v>10631.001371742112</v>
      </c>
      <c r="F21" s="75">
        <f>F20/F7/9*1000</f>
        <v>10702.853598014888</v>
      </c>
      <c r="G21" s="61">
        <f t="shared" si="2"/>
        <v>100.67587448971425</v>
      </c>
      <c r="H21" s="62">
        <f t="shared" si="0"/>
        <v>100.00003361735321</v>
      </c>
      <c r="I21" s="78">
        <f t="shared" si="1"/>
        <v>838.600058385637</v>
      </c>
    </row>
    <row r="22" spans="1:9" ht="39">
      <c r="A22" s="212">
        <v>5</v>
      </c>
      <c r="B22" s="79" t="s">
        <v>18</v>
      </c>
      <c r="C22" s="51">
        <v>175</v>
      </c>
      <c r="D22" s="52">
        <v>63</v>
      </c>
      <c r="E22" s="52">
        <v>63</v>
      </c>
      <c r="F22" s="73">
        <v>65</v>
      </c>
      <c r="G22" s="54">
        <f t="shared" si="2"/>
        <v>103.17460317460319</v>
      </c>
      <c r="H22" s="55">
        <f t="shared" si="0"/>
        <v>103.17460317460319</v>
      </c>
      <c r="I22" s="80">
        <f t="shared" si="1"/>
        <v>37.142857142857146</v>
      </c>
    </row>
    <row r="23" spans="1:9" ht="27" thickBot="1">
      <c r="A23" s="214"/>
      <c r="B23" s="81" t="s">
        <v>21</v>
      </c>
      <c r="C23" s="70">
        <f>C22/C7*100</f>
        <v>9.853603603603604</v>
      </c>
      <c r="D23" s="70">
        <f>D22/D7*100</f>
        <v>3.9081885856079404</v>
      </c>
      <c r="E23" s="70">
        <f>E22/E7*100</f>
        <v>3.888888888888889</v>
      </c>
      <c r="F23" s="70">
        <f>F22/F7*100</f>
        <v>4.032258064516129</v>
      </c>
      <c r="G23" s="61">
        <f t="shared" si="2"/>
        <v>103.68663594470047</v>
      </c>
      <c r="H23" s="62">
        <f t="shared" si="0"/>
        <v>103.17460317460319</v>
      </c>
      <c r="I23" s="78">
        <f t="shared" si="1"/>
        <v>40.92165898617511</v>
      </c>
    </row>
    <row r="24" spans="1:9" ht="36.75" customHeight="1">
      <c r="A24" s="225">
        <v>6</v>
      </c>
      <c r="B24" s="98" t="s">
        <v>19</v>
      </c>
      <c r="C24" s="95"/>
      <c r="D24" s="96"/>
      <c r="E24" s="96"/>
      <c r="F24" s="95"/>
      <c r="G24" s="54"/>
      <c r="H24" s="55"/>
      <c r="I24" s="80"/>
    </row>
    <row r="25" spans="1:9" ht="15">
      <c r="A25" s="226"/>
      <c r="B25" s="9" t="s">
        <v>23</v>
      </c>
      <c r="C25" s="6">
        <v>0</v>
      </c>
      <c r="D25" s="10">
        <v>16.5</v>
      </c>
      <c r="E25" s="10">
        <v>16.5</v>
      </c>
      <c r="F25" s="13">
        <v>16.5</v>
      </c>
      <c r="G25" s="19">
        <f t="shared" si="2"/>
        <v>100</v>
      </c>
      <c r="H25" s="20">
        <f t="shared" si="0"/>
        <v>100</v>
      </c>
      <c r="I25" s="83" t="e">
        <f t="shared" si="1"/>
        <v>#DIV/0!</v>
      </c>
    </row>
    <row r="26" spans="1:9" ht="15">
      <c r="A26" s="226"/>
      <c r="B26" s="7" t="s">
        <v>22</v>
      </c>
      <c r="C26" s="6"/>
      <c r="D26" s="10"/>
      <c r="E26" s="10"/>
      <c r="F26" s="13"/>
      <c r="G26" s="19" t="e">
        <f t="shared" si="2"/>
        <v>#DIV/0!</v>
      </c>
      <c r="H26" s="20" t="e">
        <f t="shared" si="0"/>
        <v>#DIV/0!</v>
      </c>
      <c r="I26" s="83" t="e">
        <f t="shared" si="1"/>
        <v>#DIV/0!</v>
      </c>
    </row>
    <row r="27" spans="1:9" ht="15">
      <c r="A27" s="226"/>
      <c r="B27" s="7" t="s">
        <v>159</v>
      </c>
      <c r="C27" s="6">
        <v>0</v>
      </c>
      <c r="D27" s="10">
        <v>13.5</v>
      </c>
      <c r="E27" s="10">
        <v>13.5</v>
      </c>
      <c r="F27" s="13">
        <v>13.5</v>
      </c>
      <c r="G27" s="19">
        <f t="shared" si="2"/>
        <v>100</v>
      </c>
      <c r="H27" s="20">
        <f t="shared" si="0"/>
        <v>100</v>
      </c>
      <c r="I27" s="83" t="e">
        <f t="shared" si="1"/>
        <v>#DIV/0!</v>
      </c>
    </row>
    <row r="28" spans="1:9" ht="15">
      <c r="A28" s="226"/>
      <c r="B28" s="7" t="s">
        <v>24</v>
      </c>
      <c r="C28" s="6"/>
      <c r="D28" s="10"/>
      <c r="E28" s="10"/>
      <c r="F28" s="13"/>
      <c r="G28" s="19" t="e">
        <f t="shared" si="2"/>
        <v>#DIV/0!</v>
      </c>
      <c r="H28" s="20" t="e">
        <f t="shared" si="0"/>
        <v>#DIV/0!</v>
      </c>
      <c r="I28" s="83" t="e">
        <f t="shared" si="1"/>
        <v>#DIV/0!</v>
      </c>
    </row>
    <row r="29" spans="1:9" ht="15">
      <c r="A29" s="226"/>
      <c r="B29" s="7" t="s">
        <v>25</v>
      </c>
      <c r="C29" s="6"/>
      <c r="D29" s="10"/>
      <c r="E29" s="10"/>
      <c r="F29" s="13"/>
      <c r="G29" s="19" t="e">
        <f t="shared" si="2"/>
        <v>#DIV/0!</v>
      </c>
      <c r="H29" s="20" t="e">
        <f t="shared" si="0"/>
        <v>#DIV/0!</v>
      </c>
      <c r="I29" s="83" t="e">
        <f t="shared" si="1"/>
        <v>#DIV/0!</v>
      </c>
    </row>
    <row r="30" spans="1:9" ht="15">
      <c r="A30" s="226"/>
      <c r="B30" s="7" t="s">
        <v>26</v>
      </c>
      <c r="C30" s="6">
        <v>0</v>
      </c>
      <c r="D30" s="10">
        <v>2.8</v>
      </c>
      <c r="E30" s="10">
        <v>2.8</v>
      </c>
      <c r="F30" s="13">
        <v>2.8</v>
      </c>
      <c r="G30" s="19">
        <f t="shared" si="2"/>
        <v>100</v>
      </c>
      <c r="H30" s="20">
        <f t="shared" si="0"/>
        <v>100</v>
      </c>
      <c r="I30" s="83" t="e">
        <f t="shared" si="1"/>
        <v>#DIV/0!</v>
      </c>
    </row>
    <row r="31" spans="1:9" ht="15">
      <c r="A31" s="226"/>
      <c r="B31" s="8" t="s">
        <v>251</v>
      </c>
      <c r="C31" s="6"/>
      <c r="D31" s="10"/>
      <c r="E31" s="10"/>
      <c r="F31" s="13"/>
      <c r="G31" s="19" t="e">
        <f t="shared" si="2"/>
        <v>#DIV/0!</v>
      </c>
      <c r="H31" s="20" t="e">
        <f t="shared" si="0"/>
        <v>#DIV/0!</v>
      </c>
      <c r="I31" s="83" t="e">
        <f t="shared" si="1"/>
        <v>#DIV/0!</v>
      </c>
    </row>
    <row r="32" spans="1:9" ht="15">
      <c r="A32" s="226"/>
      <c r="B32" s="7" t="s">
        <v>28</v>
      </c>
      <c r="C32" s="6"/>
      <c r="D32" s="10"/>
      <c r="E32" s="10"/>
      <c r="F32" s="13"/>
      <c r="G32" s="19" t="e">
        <f t="shared" si="2"/>
        <v>#DIV/0!</v>
      </c>
      <c r="H32" s="20" t="e">
        <f t="shared" si="0"/>
        <v>#DIV/0!</v>
      </c>
      <c r="I32" s="83" t="e">
        <f t="shared" si="1"/>
        <v>#DIV/0!</v>
      </c>
    </row>
    <row r="33" spans="1:9" ht="15">
      <c r="A33" s="226"/>
      <c r="B33" s="7" t="s">
        <v>29</v>
      </c>
      <c r="C33" s="6"/>
      <c r="D33" s="10"/>
      <c r="E33" s="10"/>
      <c r="F33" s="13"/>
      <c r="G33" s="19" t="e">
        <f t="shared" si="2"/>
        <v>#DIV/0!</v>
      </c>
      <c r="H33" s="20" t="e">
        <f t="shared" si="0"/>
        <v>#DIV/0!</v>
      </c>
      <c r="I33" s="83" t="e">
        <f t="shared" si="1"/>
        <v>#DIV/0!</v>
      </c>
    </row>
    <row r="34" spans="1:9" ht="15">
      <c r="A34" s="226"/>
      <c r="B34" s="28" t="s">
        <v>30</v>
      </c>
      <c r="C34" s="32">
        <f>SUM(C35:C43)</f>
        <v>0</v>
      </c>
      <c r="D34" s="32">
        <v>14703</v>
      </c>
      <c r="E34" s="32">
        <f>SUM(E35:E43)</f>
        <v>14475</v>
      </c>
      <c r="F34" s="32">
        <f>SUM(F35:F43)</f>
        <v>14475</v>
      </c>
      <c r="G34" s="19">
        <f t="shared" si="2"/>
        <v>100</v>
      </c>
      <c r="H34" s="20">
        <f t="shared" si="0"/>
        <v>98.44929606202815</v>
      </c>
      <c r="I34" s="83" t="e">
        <f t="shared" si="1"/>
        <v>#DIV/0!</v>
      </c>
    </row>
    <row r="35" spans="1:9" ht="15">
      <c r="A35" s="226"/>
      <c r="B35" s="7" t="s">
        <v>31</v>
      </c>
      <c r="C35" s="6">
        <v>0</v>
      </c>
      <c r="D35" s="6">
        <v>825</v>
      </c>
      <c r="E35" s="10">
        <v>825</v>
      </c>
      <c r="F35" s="10">
        <v>825</v>
      </c>
      <c r="G35" s="19">
        <f t="shared" si="2"/>
        <v>100</v>
      </c>
      <c r="H35" s="20">
        <f t="shared" si="0"/>
        <v>100</v>
      </c>
      <c r="I35" s="83" t="e">
        <f t="shared" si="1"/>
        <v>#DIV/0!</v>
      </c>
    </row>
    <row r="36" spans="1:9" ht="15">
      <c r="A36" s="226"/>
      <c r="B36" s="7" t="s">
        <v>32</v>
      </c>
      <c r="C36" s="6"/>
      <c r="D36" s="6"/>
      <c r="E36" s="10"/>
      <c r="F36" s="6"/>
      <c r="G36" s="19" t="e">
        <f t="shared" si="2"/>
        <v>#DIV/0!</v>
      </c>
      <c r="H36" s="20" t="e">
        <f t="shared" si="0"/>
        <v>#DIV/0!</v>
      </c>
      <c r="I36" s="83" t="e">
        <f t="shared" si="1"/>
        <v>#DIV/0!</v>
      </c>
    </row>
    <row r="37" spans="1:9" ht="15">
      <c r="A37" s="226"/>
      <c r="B37" s="7" t="s">
        <v>159</v>
      </c>
      <c r="C37" s="6">
        <v>0</v>
      </c>
      <c r="D37" s="6">
        <v>2850</v>
      </c>
      <c r="E37" s="10">
        <v>2850</v>
      </c>
      <c r="F37" s="6">
        <v>2850</v>
      </c>
      <c r="G37" s="19">
        <f t="shared" si="2"/>
        <v>100</v>
      </c>
      <c r="H37" s="20">
        <f t="shared" si="0"/>
        <v>100</v>
      </c>
      <c r="I37" s="83" t="e">
        <f t="shared" si="1"/>
        <v>#DIV/0!</v>
      </c>
    </row>
    <row r="38" spans="1:9" ht="15">
      <c r="A38" s="226"/>
      <c r="B38" s="7" t="s">
        <v>33</v>
      </c>
      <c r="C38" s="6"/>
      <c r="D38" s="6"/>
      <c r="E38" s="10"/>
      <c r="F38" s="6"/>
      <c r="G38" s="19" t="e">
        <f t="shared" si="2"/>
        <v>#DIV/0!</v>
      </c>
      <c r="H38" s="20" t="e">
        <f t="shared" si="0"/>
        <v>#DIV/0!</v>
      </c>
      <c r="I38" s="83" t="e">
        <f t="shared" si="1"/>
        <v>#DIV/0!</v>
      </c>
    </row>
    <row r="39" spans="1:9" ht="15">
      <c r="A39" s="226"/>
      <c r="B39" s="7" t="s">
        <v>34</v>
      </c>
      <c r="C39" s="6"/>
      <c r="D39" s="6"/>
      <c r="E39" s="10"/>
      <c r="F39" s="6"/>
      <c r="G39" s="19" t="e">
        <f t="shared" si="2"/>
        <v>#DIV/0!</v>
      </c>
      <c r="H39" s="20" t="e">
        <f t="shared" si="0"/>
        <v>#DIV/0!</v>
      </c>
      <c r="I39" s="83" t="e">
        <f t="shared" si="1"/>
        <v>#DIV/0!</v>
      </c>
    </row>
    <row r="40" spans="1:9" ht="15">
      <c r="A40" s="226"/>
      <c r="B40" s="7" t="s">
        <v>35</v>
      </c>
      <c r="C40" s="6">
        <v>0</v>
      </c>
      <c r="D40" s="6">
        <v>10800</v>
      </c>
      <c r="E40" s="10">
        <v>10800</v>
      </c>
      <c r="F40" s="6">
        <v>10800</v>
      </c>
      <c r="G40" s="19">
        <f t="shared" si="2"/>
        <v>100</v>
      </c>
      <c r="H40" s="20">
        <f t="shared" si="0"/>
        <v>100</v>
      </c>
      <c r="I40" s="83" t="e">
        <f t="shared" si="1"/>
        <v>#DIV/0!</v>
      </c>
    </row>
    <row r="41" spans="1:9" ht="15">
      <c r="A41" s="226"/>
      <c r="B41" s="8" t="s">
        <v>174</v>
      </c>
      <c r="C41" s="6"/>
      <c r="D41" s="6"/>
      <c r="E41" s="10"/>
      <c r="F41" s="6"/>
      <c r="G41" s="19" t="e">
        <f t="shared" si="2"/>
        <v>#DIV/0!</v>
      </c>
      <c r="H41" s="20" t="e">
        <f t="shared" si="0"/>
        <v>#DIV/0!</v>
      </c>
      <c r="I41" s="83" t="e">
        <f t="shared" si="1"/>
        <v>#DIV/0!</v>
      </c>
    </row>
    <row r="42" spans="1:9" ht="15">
      <c r="A42" s="226"/>
      <c r="B42" s="7" t="s">
        <v>37</v>
      </c>
      <c r="C42" s="6"/>
      <c r="D42" s="6"/>
      <c r="E42" s="10"/>
      <c r="F42" s="6"/>
      <c r="G42" s="19" t="e">
        <f t="shared" si="2"/>
        <v>#DIV/0!</v>
      </c>
      <c r="H42" s="20" t="e">
        <f t="shared" si="0"/>
        <v>#DIV/0!</v>
      </c>
      <c r="I42" s="83" t="e">
        <f t="shared" si="1"/>
        <v>#DIV/0!</v>
      </c>
    </row>
    <row r="43" spans="1:9" ht="15">
      <c r="A43" s="226"/>
      <c r="B43" s="7" t="s">
        <v>38</v>
      </c>
      <c r="C43" s="6"/>
      <c r="D43" s="6"/>
      <c r="E43" s="10"/>
      <c r="F43" s="6"/>
      <c r="G43" s="19" t="e">
        <f t="shared" si="2"/>
        <v>#DIV/0!</v>
      </c>
      <c r="H43" s="20" t="e">
        <f t="shared" si="0"/>
        <v>#DIV/0!</v>
      </c>
      <c r="I43" s="83" t="e">
        <f t="shared" si="1"/>
        <v>#DIV/0!</v>
      </c>
    </row>
    <row r="44" spans="1:9" ht="26.25">
      <c r="A44" s="226"/>
      <c r="B44" s="23" t="s">
        <v>39</v>
      </c>
      <c r="C44" s="32">
        <f>SUM(C45:C47)</f>
        <v>27652</v>
      </c>
      <c r="D44" s="32">
        <v>90583.78</v>
      </c>
      <c r="E44" s="32">
        <f>SUM(E45:E47)</f>
        <v>49178</v>
      </c>
      <c r="F44" s="32">
        <f>SUM(F45:F47)</f>
        <v>101546.5</v>
      </c>
      <c r="G44" s="19">
        <f t="shared" si="2"/>
        <v>206.48765708243522</v>
      </c>
      <c r="H44" s="20">
        <f t="shared" si="0"/>
        <v>112.10229910917826</v>
      </c>
      <c r="I44" s="83">
        <f t="shared" si="1"/>
        <v>367.2302184290467</v>
      </c>
    </row>
    <row r="45" spans="1:9" ht="15">
      <c r="A45" s="226"/>
      <c r="B45" s="7" t="s">
        <v>154</v>
      </c>
      <c r="C45" s="6">
        <v>1104</v>
      </c>
      <c r="D45" s="10">
        <v>0</v>
      </c>
      <c r="E45" s="10">
        <v>0</v>
      </c>
      <c r="F45" s="33">
        <v>0</v>
      </c>
      <c r="G45" s="19" t="e">
        <f t="shared" si="2"/>
        <v>#DIV/0!</v>
      </c>
      <c r="H45" s="20" t="e">
        <f t="shared" si="0"/>
        <v>#DIV/0!</v>
      </c>
      <c r="I45" s="83">
        <f t="shared" si="1"/>
        <v>0</v>
      </c>
    </row>
    <row r="46" spans="1:9" ht="15">
      <c r="A46" s="226"/>
      <c r="B46" s="7" t="s">
        <v>40</v>
      </c>
      <c r="C46" s="6">
        <v>2973</v>
      </c>
      <c r="D46" s="10">
        <v>15582</v>
      </c>
      <c r="E46" s="10">
        <v>10301</v>
      </c>
      <c r="F46" s="33">
        <v>15015.1</v>
      </c>
      <c r="G46" s="19">
        <f t="shared" si="2"/>
        <v>145.76351810503837</v>
      </c>
      <c r="H46" s="20">
        <f t="shared" si="0"/>
        <v>96.36182774996792</v>
      </c>
      <c r="I46" s="83">
        <f t="shared" si="1"/>
        <v>505.04877228388835</v>
      </c>
    </row>
    <row r="47" spans="1:9" ht="15">
      <c r="A47" s="226"/>
      <c r="B47" s="7" t="s">
        <v>41</v>
      </c>
      <c r="C47" s="6">
        <v>23575</v>
      </c>
      <c r="D47" s="10">
        <v>75001.8</v>
      </c>
      <c r="E47" s="10">
        <v>38877</v>
      </c>
      <c r="F47" s="33">
        <v>86531.4</v>
      </c>
      <c r="G47" s="19">
        <f t="shared" si="2"/>
        <v>222.57735936414846</v>
      </c>
      <c r="H47" s="20">
        <f t="shared" si="0"/>
        <v>115.37243106165451</v>
      </c>
      <c r="I47" s="83">
        <f t="shared" si="1"/>
        <v>367.04729586426294</v>
      </c>
    </row>
    <row r="48" spans="1:9" ht="15">
      <c r="A48" s="226"/>
      <c r="B48" s="27" t="s">
        <v>42</v>
      </c>
      <c r="C48" s="32">
        <f>C44+C34</f>
        <v>27652</v>
      </c>
      <c r="D48" s="32">
        <f>D44+D34</f>
        <v>105286.78</v>
      </c>
      <c r="E48" s="32">
        <f>E44+E34</f>
        <v>63653</v>
      </c>
      <c r="F48" s="32">
        <f>F44+F34</f>
        <v>116021.5</v>
      </c>
      <c r="G48" s="19">
        <f t="shared" si="2"/>
        <v>182.27184893092235</v>
      </c>
      <c r="H48" s="20">
        <f t="shared" si="0"/>
        <v>110.19569598386427</v>
      </c>
      <c r="I48" s="83">
        <f t="shared" si="1"/>
        <v>419.5772457688413</v>
      </c>
    </row>
    <row r="49" spans="1:9" ht="15">
      <c r="A49" s="226"/>
      <c r="B49" s="28" t="s">
        <v>17</v>
      </c>
      <c r="C49" s="21">
        <f>C48/C7/9*1000</f>
        <v>1729.97997997998</v>
      </c>
      <c r="D49" s="21">
        <f>D48/D7/9*1000</f>
        <v>7257.153294733939</v>
      </c>
      <c r="E49" s="21">
        <f>E48/E7/9*1000</f>
        <v>4365.775034293552</v>
      </c>
      <c r="F49" s="21">
        <f>F48/F7/9*1000</f>
        <v>7997.070581748001</v>
      </c>
      <c r="G49" s="19">
        <f t="shared" si="2"/>
        <v>183.17642386358204</v>
      </c>
      <c r="H49" s="20">
        <f t="shared" si="0"/>
        <v>110.19569598386427</v>
      </c>
      <c r="I49" s="83">
        <f t="shared" si="1"/>
        <v>462.2637645691452</v>
      </c>
    </row>
    <row r="50" spans="1:9" ht="15">
      <c r="A50" s="226"/>
      <c r="B50" s="39" t="s">
        <v>109</v>
      </c>
      <c r="C50" s="43"/>
      <c r="D50" s="44">
        <v>29797.1</v>
      </c>
      <c r="E50" s="44">
        <v>27520</v>
      </c>
      <c r="F50" s="45">
        <v>29142</v>
      </c>
      <c r="G50" s="19">
        <f>F50/E50*100</f>
        <v>105.89389534883722</v>
      </c>
      <c r="H50" s="20">
        <f>F50/D50*100</f>
        <v>97.80146390084941</v>
      </c>
      <c r="I50" s="83" t="e">
        <f>F50/C50*100</f>
        <v>#DIV/0!</v>
      </c>
    </row>
    <row r="51" spans="1:9" ht="15.75" thickBot="1">
      <c r="A51" s="227"/>
      <c r="B51" s="84" t="s">
        <v>110</v>
      </c>
      <c r="C51" s="85"/>
      <c r="D51" s="86">
        <v>36809.6</v>
      </c>
      <c r="E51" s="86">
        <v>31530</v>
      </c>
      <c r="F51" s="87">
        <v>37240.7</v>
      </c>
      <c r="G51" s="61">
        <f>F51/E51*100</f>
        <v>118.11195686647635</v>
      </c>
      <c r="H51" s="62">
        <f>F51/D51*100</f>
        <v>101.17116187081629</v>
      </c>
      <c r="I51" s="78" t="e">
        <f>F51/C51*100</f>
        <v>#DIV/0!</v>
      </c>
    </row>
    <row r="52" spans="1:9" ht="26.25">
      <c r="A52" s="212">
        <v>7</v>
      </c>
      <c r="B52" s="88" t="s">
        <v>43</v>
      </c>
      <c r="C52" s="89">
        <f>C48/C53</f>
        <v>263.35238095238094</v>
      </c>
      <c r="D52" s="89">
        <f>D48/D53</f>
        <v>506.1864423076923</v>
      </c>
      <c r="E52" s="89">
        <f>E48/E53</f>
        <v>306.02403846153845</v>
      </c>
      <c r="F52" s="89">
        <f>F48/F53</f>
        <v>557.7956730769231</v>
      </c>
      <c r="G52" s="54">
        <f t="shared" si="2"/>
        <v>182.27184893092237</v>
      </c>
      <c r="H52" s="55">
        <f t="shared" si="0"/>
        <v>110.19569598386427</v>
      </c>
      <c r="I52" s="80">
        <f t="shared" si="1"/>
        <v>211.80582118138625</v>
      </c>
    </row>
    <row r="53" spans="1:9" ht="52.5" thickBot="1">
      <c r="A53" s="214"/>
      <c r="B53" s="92" t="s">
        <v>44</v>
      </c>
      <c r="C53" s="59">
        <v>105</v>
      </c>
      <c r="D53" s="60">
        <v>208</v>
      </c>
      <c r="E53" s="60">
        <v>208</v>
      </c>
      <c r="F53" s="60">
        <v>208</v>
      </c>
      <c r="G53" s="61">
        <f t="shared" si="2"/>
        <v>100</v>
      </c>
      <c r="H53" s="62">
        <f t="shared" si="0"/>
        <v>100</v>
      </c>
      <c r="I53" s="78">
        <f t="shared" si="1"/>
        <v>198.0952380952381</v>
      </c>
    </row>
    <row r="54" spans="1:9" ht="15">
      <c r="A54" s="212">
        <v>8</v>
      </c>
      <c r="B54" s="93" t="s">
        <v>45</v>
      </c>
      <c r="C54" s="51">
        <v>3920</v>
      </c>
      <c r="D54" s="52">
        <v>73837</v>
      </c>
      <c r="E54" s="52">
        <v>75350</v>
      </c>
      <c r="F54" s="52">
        <v>80511</v>
      </c>
      <c r="G54" s="54">
        <f t="shared" si="2"/>
        <v>106.84936960849369</v>
      </c>
      <c r="H54" s="55">
        <f t="shared" si="0"/>
        <v>109.03882877148314</v>
      </c>
      <c r="I54" s="80">
        <f t="shared" si="1"/>
        <v>2053.8520408163267</v>
      </c>
    </row>
    <row r="55" spans="1:9" ht="15.75" thickBot="1">
      <c r="A55" s="214"/>
      <c r="B55" s="74" t="s">
        <v>17</v>
      </c>
      <c r="C55" s="70">
        <f>C54/C7/9*1000</f>
        <v>245.24524524524526</v>
      </c>
      <c r="D55" s="70">
        <f>D54/D7/9*1000</f>
        <v>5089.398952302178</v>
      </c>
      <c r="E55" s="70">
        <f>E54/E7/9*1000</f>
        <v>5168.03840877915</v>
      </c>
      <c r="F55" s="70">
        <f>F54/F7/9*1000</f>
        <v>5549.421009098429</v>
      </c>
      <c r="G55" s="61">
        <f t="shared" si="2"/>
        <v>107.37963943285347</v>
      </c>
      <c r="H55" s="62">
        <f t="shared" si="0"/>
        <v>109.03882877148314</v>
      </c>
      <c r="I55" s="78">
        <f t="shared" si="1"/>
        <v>2262.8047298323795</v>
      </c>
    </row>
    <row r="56" spans="1:9" ht="15">
      <c r="A56" s="212">
        <v>9</v>
      </c>
      <c r="B56" s="94" t="s">
        <v>46</v>
      </c>
      <c r="C56" s="95">
        <f>C58+C66+C67+C68+C69+C72+C73+C74+C75+C76+C77+C78</f>
        <v>603</v>
      </c>
      <c r="D56" s="95">
        <f>D58+D66+D67+D68+D69+D72+D73+D74+D75+D76+D77+D78</f>
        <v>10202.400000000001</v>
      </c>
      <c r="E56" s="95">
        <f>E58+E66+E67+E68+E69+E72+E73+E74+E75+E76+E77+E78</f>
        <v>10216.2</v>
      </c>
      <c r="F56" s="95">
        <f>F58+F66+F67+F68+F69+F72+F73+F74+F75+F76+F77+F78</f>
        <v>11188.6</v>
      </c>
      <c r="G56" s="54">
        <f t="shared" si="2"/>
        <v>109.51821616648067</v>
      </c>
      <c r="H56" s="55">
        <f t="shared" si="0"/>
        <v>109.66635301497685</v>
      </c>
      <c r="I56" s="80">
        <f t="shared" si="1"/>
        <v>1855.4892205638473</v>
      </c>
    </row>
    <row r="57" spans="1:9" ht="15">
      <c r="A57" s="213"/>
      <c r="B57" s="28" t="s">
        <v>17</v>
      </c>
      <c r="C57" s="21">
        <f>C56/C7*1000/9</f>
        <v>37.72522522522522</v>
      </c>
      <c r="D57" s="21">
        <f>D56/D7*1000/9</f>
        <v>703.225806451613</v>
      </c>
      <c r="E57" s="21">
        <f>E56/E7*1000/9</f>
        <v>700.6995884773663</v>
      </c>
      <c r="F57" s="21">
        <f>F56/F7*1000/9</f>
        <v>771.2020953956438</v>
      </c>
      <c r="G57" s="19">
        <f t="shared" si="2"/>
        <v>110.06173088690987</v>
      </c>
      <c r="H57" s="20">
        <f t="shared" si="0"/>
        <v>109.66635301497685</v>
      </c>
      <c r="I57" s="83">
        <f t="shared" si="1"/>
        <v>2044.261076750244</v>
      </c>
    </row>
    <row r="58" spans="1:9" ht="15">
      <c r="A58" s="213"/>
      <c r="B58" s="28" t="s">
        <v>47</v>
      </c>
      <c r="C58" s="32">
        <f>SUM(C59:C65)</f>
        <v>0</v>
      </c>
      <c r="D58" s="32">
        <f>SUM(D59:D65)</f>
        <v>31.2</v>
      </c>
      <c r="E58" s="32">
        <f>SUM(E59:E65)</f>
        <v>31.2</v>
      </c>
      <c r="F58" s="32">
        <v>31.5</v>
      </c>
      <c r="G58" s="19">
        <f t="shared" si="2"/>
        <v>100.96153846153845</v>
      </c>
      <c r="H58" s="20">
        <f t="shared" si="0"/>
        <v>100.96153846153845</v>
      </c>
      <c r="I58" s="83" t="e">
        <f t="shared" si="1"/>
        <v>#DIV/0!</v>
      </c>
    </row>
    <row r="59" spans="1:9" ht="15">
      <c r="A59" s="213"/>
      <c r="B59" s="7" t="s">
        <v>48</v>
      </c>
      <c r="C59" s="6"/>
      <c r="D59" s="6"/>
      <c r="E59" s="10"/>
      <c r="F59" s="6"/>
      <c r="G59" s="19" t="e">
        <f t="shared" si="2"/>
        <v>#DIV/0!</v>
      </c>
      <c r="H59" s="20" t="e">
        <f t="shared" si="0"/>
        <v>#DIV/0!</v>
      </c>
      <c r="I59" s="83" t="e">
        <f t="shared" si="1"/>
        <v>#DIV/0!</v>
      </c>
    </row>
    <row r="60" spans="1:9" ht="15">
      <c r="A60" s="213"/>
      <c r="B60" s="7" t="s">
        <v>49</v>
      </c>
      <c r="C60" s="6"/>
      <c r="D60" s="6"/>
      <c r="E60" s="10"/>
      <c r="F60" s="6"/>
      <c r="G60" s="19" t="e">
        <f t="shared" si="2"/>
        <v>#DIV/0!</v>
      </c>
      <c r="H60" s="20" t="e">
        <f t="shared" si="0"/>
        <v>#DIV/0!</v>
      </c>
      <c r="I60" s="83" t="e">
        <f t="shared" si="1"/>
        <v>#DIV/0!</v>
      </c>
    </row>
    <row r="61" spans="1:9" ht="15">
      <c r="A61" s="213"/>
      <c r="B61" s="7" t="s">
        <v>50</v>
      </c>
      <c r="C61" s="6">
        <v>0</v>
      </c>
      <c r="D61" s="6">
        <v>31.2</v>
      </c>
      <c r="E61" s="10">
        <v>31.2</v>
      </c>
      <c r="F61" s="6">
        <v>31.5</v>
      </c>
      <c r="G61" s="19">
        <f t="shared" si="2"/>
        <v>100.96153846153845</v>
      </c>
      <c r="H61" s="20">
        <f t="shared" si="0"/>
        <v>100.96153846153845</v>
      </c>
      <c r="I61" s="83" t="e">
        <f t="shared" si="1"/>
        <v>#DIV/0!</v>
      </c>
    </row>
    <row r="62" spans="1:9" ht="15">
      <c r="A62" s="213"/>
      <c r="B62" s="7" t="s">
        <v>51</v>
      </c>
      <c r="C62" s="6"/>
      <c r="D62" s="6"/>
      <c r="E62" s="10"/>
      <c r="F62" s="6"/>
      <c r="G62" s="19" t="e">
        <f t="shared" si="2"/>
        <v>#DIV/0!</v>
      </c>
      <c r="H62" s="20" t="e">
        <f t="shared" si="0"/>
        <v>#DIV/0!</v>
      </c>
      <c r="I62" s="83" t="e">
        <f t="shared" si="1"/>
        <v>#DIV/0!</v>
      </c>
    </row>
    <row r="63" spans="1:9" ht="15">
      <c r="A63" s="213"/>
      <c r="B63" s="7" t="s">
        <v>52</v>
      </c>
      <c r="C63" s="6"/>
      <c r="D63" s="6"/>
      <c r="E63" s="10"/>
      <c r="F63" s="6"/>
      <c r="G63" s="19" t="e">
        <f t="shared" si="2"/>
        <v>#DIV/0!</v>
      </c>
      <c r="H63" s="20" t="e">
        <f t="shared" si="0"/>
        <v>#DIV/0!</v>
      </c>
      <c r="I63" s="83" t="e">
        <f t="shared" si="1"/>
        <v>#DIV/0!</v>
      </c>
    </row>
    <row r="64" spans="1:9" ht="15">
      <c r="A64" s="213"/>
      <c r="B64" s="7" t="s">
        <v>53</v>
      </c>
      <c r="C64" s="6"/>
      <c r="D64" s="6"/>
      <c r="E64" s="10"/>
      <c r="F64" s="6"/>
      <c r="G64" s="19" t="e">
        <f t="shared" si="2"/>
        <v>#DIV/0!</v>
      </c>
      <c r="H64" s="20" t="e">
        <f t="shared" si="0"/>
        <v>#DIV/0!</v>
      </c>
      <c r="I64" s="83" t="e">
        <f t="shared" si="1"/>
        <v>#DIV/0!</v>
      </c>
    </row>
    <row r="65" spans="1:9" ht="15">
      <c r="A65" s="213"/>
      <c r="B65" s="7" t="s">
        <v>54</v>
      </c>
      <c r="C65" s="6"/>
      <c r="D65" s="6"/>
      <c r="E65" s="10"/>
      <c r="F65" s="6"/>
      <c r="G65" s="19" t="e">
        <f t="shared" si="2"/>
        <v>#DIV/0!</v>
      </c>
      <c r="H65" s="20" t="e">
        <f t="shared" si="0"/>
        <v>#DIV/0!</v>
      </c>
      <c r="I65" s="83" t="e">
        <f t="shared" si="1"/>
        <v>#DIV/0!</v>
      </c>
    </row>
    <row r="66" spans="1:9" ht="15">
      <c r="A66" s="213"/>
      <c r="B66" s="7" t="s">
        <v>55</v>
      </c>
      <c r="C66" s="6"/>
      <c r="D66" s="6"/>
      <c r="E66" s="10"/>
      <c r="F66" s="6"/>
      <c r="G66" s="19" t="e">
        <f t="shared" si="2"/>
        <v>#DIV/0!</v>
      </c>
      <c r="H66" s="20" t="e">
        <f t="shared" si="0"/>
        <v>#DIV/0!</v>
      </c>
      <c r="I66" s="83" t="e">
        <f t="shared" si="1"/>
        <v>#DIV/0!</v>
      </c>
    </row>
    <row r="67" spans="1:9" ht="15">
      <c r="A67" s="213"/>
      <c r="B67" s="7" t="s">
        <v>56</v>
      </c>
      <c r="C67" s="6">
        <v>220</v>
      </c>
      <c r="D67" s="10">
        <v>2685</v>
      </c>
      <c r="E67" s="10">
        <v>2600</v>
      </c>
      <c r="F67" s="13">
        <v>2685</v>
      </c>
      <c r="G67" s="19">
        <f t="shared" si="2"/>
        <v>103.26923076923077</v>
      </c>
      <c r="H67" s="20">
        <f t="shared" si="0"/>
        <v>100</v>
      </c>
      <c r="I67" s="83">
        <f t="shared" si="1"/>
        <v>1220.4545454545455</v>
      </c>
    </row>
    <row r="68" spans="1:9" ht="15">
      <c r="A68" s="213"/>
      <c r="B68" s="7" t="s">
        <v>57</v>
      </c>
      <c r="C68" s="6">
        <v>0</v>
      </c>
      <c r="D68" s="10">
        <v>1522</v>
      </c>
      <c r="E68" s="10">
        <v>1650</v>
      </c>
      <c r="F68" s="13">
        <v>1725</v>
      </c>
      <c r="G68" s="19">
        <f t="shared" si="2"/>
        <v>104.54545454545455</v>
      </c>
      <c r="H68" s="20">
        <f t="shared" si="0"/>
        <v>113.3377135348226</v>
      </c>
      <c r="I68" s="83" t="e">
        <f t="shared" si="1"/>
        <v>#DIV/0!</v>
      </c>
    </row>
    <row r="69" spans="1:9" ht="15">
      <c r="A69" s="213"/>
      <c r="B69" s="28" t="s">
        <v>58</v>
      </c>
      <c r="C69" s="32">
        <f>C70+C71</f>
        <v>350</v>
      </c>
      <c r="D69" s="32">
        <v>5100</v>
      </c>
      <c r="E69" s="32">
        <f>E70+E71</f>
        <v>5170</v>
      </c>
      <c r="F69" s="32">
        <f>F70+F71</f>
        <v>5877</v>
      </c>
      <c r="G69" s="19">
        <f t="shared" si="2"/>
        <v>113.6750483558994</v>
      </c>
      <c r="H69" s="20">
        <f t="shared" si="0"/>
        <v>115.23529411764706</v>
      </c>
      <c r="I69" s="83">
        <f t="shared" si="1"/>
        <v>1679.142857142857</v>
      </c>
    </row>
    <row r="70" spans="1:9" ht="15">
      <c r="A70" s="213"/>
      <c r="B70" s="7" t="s">
        <v>59</v>
      </c>
      <c r="C70" s="6">
        <v>180</v>
      </c>
      <c r="D70" s="10">
        <v>2670</v>
      </c>
      <c r="E70" s="10">
        <v>2670</v>
      </c>
      <c r="F70" s="13">
        <v>2670</v>
      </c>
      <c r="G70" s="19">
        <f t="shared" si="2"/>
        <v>100</v>
      </c>
      <c r="H70" s="20">
        <f t="shared" si="0"/>
        <v>100</v>
      </c>
      <c r="I70" s="83">
        <f t="shared" si="1"/>
        <v>1483.3333333333335</v>
      </c>
    </row>
    <row r="71" spans="1:9" ht="15">
      <c r="A71" s="213"/>
      <c r="B71" s="7" t="s">
        <v>60</v>
      </c>
      <c r="C71" s="6">
        <v>170</v>
      </c>
      <c r="D71" s="15">
        <v>2430</v>
      </c>
      <c r="E71" s="10">
        <v>2500</v>
      </c>
      <c r="F71" s="13">
        <v>3207</v>
      </c>
      <c r="G71" s="19">
        <f t="shared" si="2"/>
        <v>128.28</v>
      </c>
      <c r="H71" s="20">
        <f t="shared" si="0"/>
        <v>131.97530864197532</v>
      </c>
      <c r="I71" s="83">
        <f t="shared" si="1"/>
        <v>1886.470588235294</v>
      </c>
    </row>
    <row r="72" spans="1:9" ht="15">
      <c r="A72" s="213"/>
      <c r="B72" s="7" t="s">
        <v>61</v>
      </c>
      <c r="C72" s="6">
        <v>10</v>
      </c>
      <c r="D72" s="10">
        <v>0</v>
      </c>
      <c r="E72" s="10">
        <v>0</v>
      </c>
      <c r="F72" s="13">
        <v>5.1</v>
      </c>
      <c r="G72" s="19" t="e">
        <f t="shared" si="2"/>
        <v>#DIV/0!</v>
      </c>
      <c r="H72" s="20" t="e">
        <f t="shared" si="0"/>
        <v>#DIV/0!</v>
      </c>
      <c r="I72" s="83">
        <f t="shared" si="1"/>
        <v>51</v>
      </c>
    </row>
    <row r="73" spans="1:9" ht="15">
      <c r="A73" s="213"/>
      <c r="B73" s="7" t="s">
        <v>62</v>
      </c>
      <c r="C73" s="6">
        <v>15</v>
      </c>
      <c r="D73" s="10">
        <v>92</v>
      </c>
      <c r="E73" s="10">
        <v>100</v>
      </c>
      <c r="F73" s="13">
        <v>102</v>
      </c>
      <c r="G73" s="19">
        <f t="shared" si="2"/>
        <v>102</v>
      </c>
      <c r="H73" s="20">
        <f t="shared" si="0"/>
        <v>110.86956521739131</v>
      </c>
      <c r="I73" s="83">
        <f t="shared" si="1"/>
        <v>680</v>
      </c>
    </row>
    <row r="74" spans="1:9" ht="15">
      <c r="A74" s="213"/>
      <c r="B74" s="7" t="s">
        <v>63</v>
      </c>
      <c r="C74" s="6">
        <v>8</v>
      </c>
      <c r="D74" s="10">
        <v>90</v>
      </c>
      <c r="E74" s="10">
        <v>115</v>
      </c>
      <c r="F74" s="10">
        <v>126</v>
      </c>
      <c r="G74" s="19">
        <f t="shared" si="2"/>
        <v>109.56521739130434</v>
      </c>
      <c r="H74" s="20">
        <f t="shared" si="0"/>
        <v>140</v>
      </c>
      <c r="I74" s="83">
        <f t="shared" si="1"/>
        <v>1575</v>
      </c>
    </row>
    <row r="75" spans="1:9" ht="15">
      <c r="A75" s="213"/>
      <c r="B75" s="7" t="s">
        <v>64</v>
      </c>
      <c r="C75" s="6"/>
      <c r="D75" s="10">
        <v>232.2</v>
      </c>
      <c r="E75" s="10">
        <v>0</v>
      </c>
      <c r="F75" s="13">
        <v>0</v>
      </c>
      <c r="G75" s="19" t="e">
        <f t="shared" si="2"/>
        <v>#DIV/0!</v>
      </c>
      <c r="H75" s="20">
        <f aca="true" t="shared" si="3" ref="H75:H119">F75/D75*100</f>
        <v>0</v>
      </c>
      <c r="I75" s="83" t="e">
        <f aca="true" t="shared" si="4" ref="I75:I119">F75/C75*100</f>
        <v>#DIV/0!</v>
      </c>
    </row>
    <row r="76" spans="1:9" ht="15">
      <c r="A76" s="213"/>
      <c r="B76" s="7" t="s">
        <v>65</v>
      </c>
      <c r="C76" s="6"/>
      <c r="D76" s="10"/>
      <c r="E76" s="10"/>
      <c r="F76" s="13"/>
      <c r="G76" s="19" t="e">
        <f aca="true" t="shared" si="5" ref="G76:G119">F76/E76*100</f>
        <v>#DIV/0!</v>
      </c>
      <c r="H76" s="20" t="e">
        <f t="shared" si="3"/>
        <v>#DIV/0!</v>
      </c>
      <c r="I76" s="83" t="e">
        <f t="shared" si="4"/>
        <v>#DIV/0!</v>
      </c>
    </row>
    <row r="77" spans="1:9" ht="15">
      <c r="A77" s="213"/>
      <c r="B77" s="7" t="s">
        <v>66</v>
      </c>
      <c r="C77" s="6"/>
      <c r="D77" s="10"/>
      <c r="E77" s="10"/>
      <c r="F77" s="6"/>
      <c r="G77" s="19" t="e">
        <f t="shared" si="5"/>
        <v>#DIV/0!</v>
      </c>
      <c r="H77" s="20" t="e">
        <f t="shared" si="3"/>
        <v>#DIV/0!</v>
      </c>
      <c r="I77" s="83" t="e">
        <f t="shared" si="4"/>
        <v>#DIV/0!</v>
      </c>
    </row>
    <row r="78" spans="1:9" ht="15.75" thickBot="1">
      <c r="A78" s="214"/>
      <c r="B78" s="58" t="s">
        <v>160</v>
      </c>
      <c r="C78" s="59">
        <v>0</v>
      </c>
      <c r="D78" s="60">
        <v>450</v>
      </c>
      <c r="E78" s="60">
        <v>550</v>
      </c>
      <c r="F78" s="59">
        <v>637</v>
      </c>
      <c r="G78" s="61">
        <f t="shared" si="5"/>
        <v>115.81818181818181</v>
      </c>
      <c r="H78" s="62">
        <f t="shared" si="3"/>
        <v>141.55555555555554</v>
      </c>
      <c r="I78" s="78" t="e">
        <f t="shared" si="4"/>
        <v>#DIV/0!</v>
      </c>
    </row>
    <row r="79" spans="1:10" ht="39">
      <c r="A79" s="222">
        <v>10</v>
      </c>
      <c r="B79" s="98" t="s">
        <v>67</v>
      </c>
      <c r="C79" s="95">
        <f>C80+C81</f>
        <v>550</v>
      </c>
      <c r="D79" s="95">
        <v>2040</v>
      </c>
      <c r="E79" s="95">
        <f>E80+E81</f>
        <v>7315</v>
      </c>
      <c r="F79" s="95">
        <f>F80+F81</f>
        <v>2568</v>
      </c>
      <c r="G79" s="54">
        <f t="shared" si="5"/>
        <v>35.10594668489405</v>
      </c>
      <c r="H79" s="55">
        <f t="shared" si="3"/>
        <v>125.88235294117646</v>
      </c>
      <c r="I79" s="80">
        <f t="shared" si="4"/>
        <v>466.9090909090909</v>
      </c>
      <c r="J79" s="3"/>
    </row>
    <row r="80" spans="1:10" ht="15">
      <c r="A80" s="224"/>
      <c r="B80" s="7" t="s">
        <v>68</v>
      </c>
      <c r="C80" s="6"/>
      <c r="D80" s="10">
        <v>80</v>
      </c>
      <c r="E80" s="10">
        <v>280</v>
      </c>
      <c r="F80" s="16">
        <v>1188</v>
      </c>
      <c r="G80" s="19">
        <f t="shared" si="5"/>
        <v>424.2857142857143</v>
      </c>
      <c r="H80" s="20">
        <f t="shared" si="3"/>
        <v>1485</v>
      </c>
      <c r="I80" s="83" t="e">
        <f t="shared" si="4"/>
        <v>#DIV/0!</v>
      </c>
      <c r="J80" s="3"/>
    </row>
    <row r="81" spans="1:10" ht="15">
      <c r="A81" s="224"/>
      <c r="B81" s="5" t="s">
        <v>69</v>
      </c>
      <c r="C81" s="6">
        <v>550</v>
      </c>
      <c r="D81" s="10">
        <v>1960</v>
      </c>
      <c r="E81" s="10">
        <v>7035</v>
      </c>
      <c r="F81" s="16">
        <v>1380</v>
      </c>
      <c r="G81" s="19">
        <f t="shared" si="5"/>
        <v>19.616204690831555</v>
      </c>
      <c r="H81" s="20">
        <f t="shared" si="3"/>
        <v>70.40816326530613</v>
      </c>
      <c r="I81" s="83">
        <f t="shared" si="4"/>
        <v>250.90909090909093</v>
      </c>
      <c r="J81" s="3"/>
    </row>
    <row r="82" spans="1:10" ht="39.75" thickBot="1">
      <c r="A82" s="223"/>
      <c r="B82" s="92" t="s">
        <v>70</v>
      </c>
      <c r="C82" s="59">
        <v>0</v>
      </c>
      <c r="D82" s="60">
        <v>0</v>
      </c>
      <c r="E82" s="60">
        <v>0</v>
      </c>
      <c r="F82" s="100">
        <v>0</v>
      </c>
      <c r="G82" s="61" t="e">
        <f t="shared" si="5"/>
        <v>#DIV/0!</v>
      </c>
      <c r="H82" s="62" t="e">
        <f t="shared" si="3"/>
        <v>#DIV/0!</v>
      </c>
      <c r="I82" s="78" t="e">
        <f t="shared" si="4"/>
        <v>#DIV/0!</v>
      </c>
      <c r="J82" s="3" t="s">
        <v>250</v>
      </c>
    </row>
    <row r="83" spans="1:10" ht="15">
      <c r="A83" s="222">
        <v>11</v>
      </c>
      <c r="B83" s="64" t="s">
        <v>71</v>
      </c>
      <c r="C83" s="64">
        <v>22000</v>
      </c>
      <c r="D83" s="93">
        <v>33240</v>
      </c>
      <c r="E83" s="93">
        <v>33240</v>
      </c>
      <c r="F83" s="93">
        <v>33240</v>
      </c>
      <c r="G83" s="54">
        <f t="shared" si="5"/>
        <v>100</v>
      </c>
      <c r="H83" s="55">
        <f t="shared" si="3"/>
        <v>100</v>
      </c>
      <c r="I83" s="80">
        <f t="shared" si="4"/>
        <v>151.0909090909091</v>
      </c>
      <c r="J83" s="3"/>
    </row>
    <row r="84" spans="1:10" ht="26.25">
      <c r="A84" s="224"/>
      <c r="B84" s="23" t="s">
        <v>72</v>
      </c>
      <c r="C84" s="34">
        <f>C83/C7</f>
        <v>12.387387387387387</v>
      </c>
      <c r="D84" s="34">
        <f>D83/D7</f>
        <v>20.620347394540943</v>
      </c>
      <c r="E84" s="34">
        <f>E83/E7</f>
        <v>20.51851851851852</v>
      </c>
      <c r="F84" s="34">
        <f>F83/F7</f>
        <v>20.620347394540943</v>
      </c>
      <c r="G84" s="19">
        <f t="shared" si="5"/>
        <v>100.49627791563276</v>
      </c>
      <c r="H84" s="20">
        <f t="shared" si="3"/>
        <v>100</v>
      </c>
      <c r="I84" s="83">
        <f t="shared" si="4"/>
        <v>166.46244078502144</v>
      </c>
      <c r="J84" s="3"/>
    </row>
    <row r="85" spans="1:10" ht="52.5" thickBot="1">
      <c r="A85" s="223"/>
      <c r="B85" s="81" t="s">
        <v>73</v>
      </c>
      <c r="C85" s="70">
        <f>C82/C83*100</f>
        <v>0</v>
      </c>
      <c r="D85" s="70">
        <f>D82/D83*100</f>
        <v>0</v>
      </c>
      <c r="E85" s="70">
        <f>E82/E83*100</f>
        <v>0</v>
      </c>
      <c r="F85" s="70">
        <f>F82/F83*100</f>
        <v>0</v>
      </c>
      <c r="G85" s="61" t="e">
        <f t="shared" si="5"/>
        <v>#DIV/0!</v>
      </c>
      <c r="H85" s="62" t="e">
        <f t="shared" si="3"/>
        <v>#DIV/0!</v>
      </c>
      <c r="I85" s="78" t="e">
        <f t="shared" si="4"/>
        <v>#DIV/0!</v>
      </c>
      <c r="J85" s="3"/>
    </row>
    <row r="86" spans="1:10" ht="26.25">
      <c r="A86" s="222">
        <v>12</v>
      </c>
      <c r="B86" s="79" t="s">
        <v>74</v>
      </c>
      <c r="C86" s="51">
        <v>25</v>
      </c>
      <c r="D86" s="52">
        <v>3</v>
      </c>
      <c r="E86" s="52">
        <v>0</v>
      </c>
      <c r="F86" s="103">
        <v>2</v>
      </c>
      <c r="G86" s="54" t="e">
        <f t="shared" si="5"/>
        <v>#DIV/0!</v>
      </c>
      <c r="H86" s="55">
        <f t="shared" si="3"/>
        <v>66.66666666666666</v>
      </c>
      <c r="I86" s="80">
        <f t="shared" si="4"/>
        <v>8</v>
      </c>
      <c r="J86" s="3"/>
    </row>
    <row r="87" spans="1:10" ht="27" thickBot="1">
      <c r="A87" s="223"/>
      <c r="B87" s="81" t="s">
        <v>75</v>
      </c>
      <c r="C87" s="75">
        <f>C86*1000/C7</f>
        <v>14.076576576576576</v>
      </c>
      <c r="D87" s="75">
        <f>D86*1000/D7</f>
        <v>1.8610421836228288</v>
      </c>
      <c r="E87" s="75">
        <f>E86*1000/E7</f>
        <v>0</v>
      </c>
      <c r="F87" s="75">
        <f>F86*1000/F7</f>
        <v>1.2406947890818858</v>
      </c>
      <c r="G87" s="61" t="e">
        <f t="shared" si="5"/>
        <v>#DIV/0!</v>
      </c>
      <c r="H87" s="62">
        <f t="shared" si="3"/>
        <v>66.66666666666666</v>
      </c>
      <c r="I87" s="78">
        <f t="shared" si="4"/>
        <v>8.813895781637717</v>
      </c>
      <c r="J87" s="3"/>
    </row>
    <row r="88" spans="1:10" ht="26.25">
      <c r="A88" s="222">
        <v>13</v>
      </c>
      <c r="B88" s="79" t="s">
        <v>76</v>
      </c>
      <c r="C88" s="51">
        <v>7</v>
      </c>
      <c r="D88" s="52">
        <v>27</v>
      </c>
      <c r="E88" s="52">
        <v>27</v>
      </c>
      <c r="F88" s="52">
        <v>27</v>
      </c>
      <c r="G88" s="54">
        <f t="shared" si="5"/>
        <v>100</v>
      </c>
      <c r="H88" s="55">
        <f t="shared" si="3"/>
        <v>100</v>
      </c>
      <c r="I88" s="80">
        <f t="shared" si="4"/>
        <v>385.7142857142857</v>
      </c>
      <c r="J88" s="3"/>
    </row>
    <row r="89" spans="1:10" ht="26.25">
      <c r="A89" s="224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19" t="e">
        <f t="shared" si="5"/>
        <v>#DIV/0!</v>
      </c>
      <c r="H89" s="20" t="e">
        <f t="shared" si="3"/>
        <v>#DIV/0!</v>
      </c>
      <c r="I89" s="83" t="e">
        <f t="shared" si="4"/>
        <v>#DIV/0!</v>
      </c>
      <c r="J89" s="3"/>
    </row>
    <row r="90" spans="1:10" ht="39.75" thickBot="1">
      <c r="A90" s="223"/>
      <c r="B90" s="81" t="s">
        <v>78</v>
      </c>
      <c r="C90" s="188">
        <f>(C88+C89)*1000/C7</f>
        <v>3.9414414414414414</v>
      </c>
      <c r="D90" s="188">
        <f>(D88+D89)*1000/D7</f>
        <v>16.74937965260546</v>
      </c>
      <c r="E90" s="188">
        <f>(E88+E89)*1000/E7</f>
        <v>16.666666666666668</v>
      </c>
      <c r="F90" s="188">
        <f>(F88+F89)*1000/F7</f>
        <v>16.74937965260546</v>
      </c>
      <c r="G90" s="61">
        <f t="shared" si="5"/>
        <v>100.49627791563273</v>
      </c>
      <c r="H90" s="62">
        <f t="shared" si="3"/>
        <v>100</v>
      </c>
      <c r="I90" s="78">
        <f t="shared" si="4"/>
        <v>424.9556894718185</v>
      </c>
      <c r="J90" s="3"/>
    </row>
    <row r="91" spans="1:10" ht="50.25" customHeight="1">
      <c r="A91" s="222">
        <v>14</v>
      </c>
      <c r="B91" s="79" t="s">
        <v>79</v>
      </c>
      <c r="C91" s="51">
        <v>0</v>
      </c>
      <c r="D91" s="52">
        <v>900</v>
      </c>
      <c r="E91" s="52">
        <v>900</v>
      </c>
      <c r="F91" s="52">
        <v>900</v>
      </c>
      <c r="G91" s="54">
        <f t="shared" si="5"/>
        <v>100</v>
      </c>
      <c r="H91" s="55">
        <f t="shared" si="3"/>
        <v>100</v>
      </c>
      <c r="I91" s="80" t="e">
        <f t="shared" si="4"/>
        <v>#DIV/0!</v>
      </c>
      <c r="J91" s="3"/>
    </row>
    <row r="92" spans="1:10" ht="39.75" thickBot="1">
      <c r="A92" s="223"/>
      <c r="B92" s="81" t="s">
        <v>80</v>
      </c>
      <c r="C92" s="104">
        <f>C91/C7*100</f>
        <v>0</v>
      </c>
      <c r="D92" s="188">
        <f>D91/D7*100</f>
        <v>55.831265508684865</v>
      </c>
      <c r="E92" s="188">
        <f>E91/E7*100</f>
        <v>55.55555555555556</v>
      </c>
      <c r="F92" s="188">
        <f>F91/F7*100</f>
        <v>55.831265508684865</v>
      </c>
      <c r="G92" s="61">
        <f t="shared" si="5"/>
        <v>100.49627791563276</v>
      </c>
      <c r="H92" s="62">
        <f t="shared" si="3"/>
        <v>100</v>
      </c>
      <c r="I92" s="78" t="e">
        <f t="shared" si="4"/>
        <v>#DIV/0!</v>
      </c>
      <c r="J92" s="3"/>
    </row>
    <row r="93" spans="1:10" ht="15">
      <c r="A93" s="222">
        <v>15</v>
      </c>
      <c r="B93" s="64" t="s">
        <v>81</v>
      </c>
      <c r="C93" s="51">
        <v>20</v>
      </c>
      <c r="D93" s="52">
        <v>26</v>
      </c>
      <c r="E93" s="168">
        <v>0</v>
      </c>
      <c r="F93" s="168">
        <v>0</v>
      </c>
      <c r="G93" s="54" t="e">
        <f t="shared" si="5"/>
        <v>#DIV/0!</v>
      </c>
      <c r="H93" s="55">
        <f t="shared" si="3"/>
        <v>0</v>
      </c>
      <c r="I93" s="80">
        <f t="shared" si="4"/>
        <v>0</v>
      </c>
      <c r="J93" s="3"/>
    </row>
    <row r="94" spans="1:10" ht="15">
      <c r="A94" s="224"/>
      <c r="B94" s="7" t="s">
        <v>82</v>
      </c>
      <c r="C94" s="6">
        <v>16</v>
      </c>
      <c r="D94" s="10">
        <v>17</v>
      </c>
      <c r="E94" s="169">
        <v>0</v>
      </c>
      <c r="F94" s="169">
        <v>0</v>
      </c>
      <c r="G94" s="19" t="e">
        <f t="shared" si="5"/>
        <v>#DIV/0!</v>
      </c>
      <c r="H94" s="20">
        <f t="shared" si="3"/>
        <v>0</v>
      </c>
      <c r="I94" s="83">
        <f t="shared" si="4"/>
        <v>0</v>
      </c>
      <c r="J94" s="3"/>
    </row>
    <row r="95" spans="1:10" ht="15">
      <c r="A95" s="224"/>
      <c r="B95" s="28" t="s">
        <v>83</v>
      </c>
      <c r="C95" s="24">
        <f>C94/C93</f>
        <v>0.8</v>
      </c>
      <c r="D95" s="25">
        <v>0.8333333333333334</v>
      </c>
      <c r="E95" s="25">
        <v>0.8333333333333334</v>
      </c>
      <c r="F95" s="25">
        <v>0.6538461538461539</v>
      </c>
      <c r="G95" s="19">
        <f t="shared" si="5"/>
        <v>78.46153846153847</v>
      </c>
      <c r="H95" s="20">
        <f t="shared" si="3"/>
        <v>78.46153846153847</v>
      </c>
      <c r="I95" s="83">
        <f t="shared" si="4"/>
        <v>81.73076923076923</v>
      </c>
      <c r="J95" s="3"/>
    </row>
    <row r="96" spans="1:10" ht="39">
      <c r="A96" s="224"/>
      <c r="B96" s="8" t="s">
        <v>84</v>
      </c>
      <c r="C96" s="6">
        <v>0</v>
      </c>
      <c r="D96" s="10">
        <v>0</v>
      </c>
      <c r="E96" s="169">
        <v>0</v>
      </c>
      <c r="F96" s="170">
        <v>0</v>
      </c>
      <c r="G96" s="19" t="e">
        <f t="shared" si="5"/>
        <v>#DIV/0!</v>
      </c>
      <c r="H96" s="20" t="e">
        <f t="shared" si="3"/>
        <v>#DIV/0!</v>
      </c>
      <c r="I96" s="83" t="e">
        <f t="shared" si="4"/>
        <v>#DIV/0!</v>
      </c>
      <c r="J96" s="3"/>
    </row>
    <row r="97" spans="1:10" ht="39">
      <c r="A97" s="224"/>
      <c r="B97" s="23" t="s">
        <v>85</v>
      </c>
      <c r="C97" s="24">
        <f>C96/C93</f>
        <v>0</v>
      </c>
      <c r="D97" s="24">
        <f>D96/D93</f>
        <v>0</v>
      </c>
      <c r="E97" s="24" t="e">
        <f>E96/E93</f>
        <v>#DIV/0!</v>
      </c>
      <c r="F97" s="24" t="e">
        <f>F96/F93</f>
        <v>#DIV/0!</v>
      </c>
      <c r="G97" s="19" t="e">
        <f t="shared" si="5"/>
        <v>#DIV/0!</v>
      </c>
      <c r="H97" s="20" t="e">
        <f t="shared" si="3"/>
        <v>#DIV/0!</v>
      </c>
      <c r="I97" s="83" t="e">
        <f t="shared" si="4"/>
        <v>#DIV/0!</v>
      </c>
      <c r="J97" s="3"/>
    </row>
    <row r="98" spans="1:10" ht="31.5" customHeight="1">
      <c r="A98" s="224"/>
      <c r="B98" s="30" t="s">
        <v>86</v>
      </c>
      <c r="C98" s="38">
        <f>C93*100000/C7</f>
        <v>1126.126126126126</v>
      </c>
      <c r="D98" s="38">
        <f>D93*100000/D7</f>
        <v>1612.9032258064517</v>
      </c>
      <c r="E98" s="38">
        <f>E93*100000/E7</f>
        <v>0</v>
      </c>
      <c r="F98" s="38">
        <f>F93*100000/F7</f>
        <v>0</v>
      </c>
      <c r="G98" s="19" t="e">
        <f t="shared" si="5"/>
        <v>#DIV/0!</v>
      </c>
      <c r="H98" s="20">
        <f t="shared" si="3"/>
        <v>0</v>
      </c>
      <c r="I98" s="83">
        <f t="shared" si="4"/>
        <v>0</v>
      </c>
      <c r="J98" s="3"/>
    </row>
    <row r="99" spans="1:10" ht="15.75" thickBot="1">
      <c r="A99" s="223"/>
      <c r="B99" s="58" t="s">
        <v>87</v>
      </c>
      <c r="C99" s="59">
        <v>0</v>
      </c>
      <c r="D99" s="60">
        <v>0</v>
      </c>
      <c r="E99" s="171">
        <v>0</v>
      </c>
      <c r="F99" s="172">
        <v>1</v>
      </c>
      <c r="G99" s="61" t="e">
        <f t="shared" si="5"/>
        <v>#DIV/0!</v>
      </c>
      <c r="H99" s="62" t="e">
        <f t="shared" si="3"/>
        <v>#DIV/0!</v>
      </c>
      <c r="I99" s="78" t="e">
        <f t="shared" si="4"/>
        <v>#DIV/0!</v>
      </c>
      <c r="J99" s="3"/>
    </row>
    <row r="100" spans="1:10" ht="27" thickBot="1">
      <c r="A100" s="106">
        <v>16</v>
      </c>
      <c r="B100" s="107" t="s">
        <v>88</v>
      </c>
      <c r="C100" s="108">
        <v>150</v>
      </c>
      <c r="D100" s="109">
        <v>751.4</v>
      </c>
      <c r="E100" s="195">
        <v>751.4</v>
      </c>
      <c r="F100" s="196">
        <v>0</v>
      </c>
      <c r="G100" s="110">
        <f t="shared" si="5"/>
        <v>0</v>
      </c>
      <c r="H100" s="111">
        <f t="shared" si="3"/>
        <v>0</v>
      </c>
      <c r="I100" s="112">
        <f t="shared" si="4"/>
        <v>0</v>
      </c>
      <c r="J100" s="3"/>
    </row>
    <row r="101" spans="1:10" ht="42.75" customHeight="1">
      <c r="A101" s="222">
        <v>17</v>
      </c>
      <c r="B101" s="79" t="s">
        <v>89</v>
      </c>
      <c r="C101" s="51">
        <v>0</v>
      </c>
      <c r="D101" s="52">
        <v>1269.1</v>
      </c>
      <c r="E101" s="52">
        <v>1269.1</v>
      </c>
      <c r="F101" s="51">
        <v>0</v>
      </c>
      <c r="G101" s="54">
        <f t="shared" si="5"/>
        <v>0</v>
      </c>
      <c r="H101" s="55">
        <f t="shared" si="3"/>
        <v>0</v>
      </c>
      <c r="I101" s="80" t="e">
        <f t="shared" si="4"/>
        <v>#DIV/0!</v>
      </c>
      <c r="J101" s="3"/>
    </row>
    <row r="102" spans="1:10" ht="39" customHeight="1">
      <c r="A102" s="224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19" t="e">
        <f t="shared" si="5"/>
        <v>#DIV/0!</v>
      </c>
      <c r="H102" s="20" t="e">
        <f t="shared" si="3"/>
        <v>#DIV/0!</v>
      </c>
      <c r="I102" s="83" t="e">
        <f t="shared" si="4"/>
        <v>#DIV/0!</v>
      </c>
      <c r="J102" s="3"/>
    </row>
    <row r="103" spans="1:10" ht="40.5" customHeight="1" thickBot="1">
      <c r="A103" s="223"/>
      <c r="B103" s="81" t="s">
        <v>91</v>
      </c>
      <c r="C103" s="66" t="e">
        <f>C102/C101</f>
        <v>#DIV/0!</v>
      </c>
      <c r="D103" s="66">
        <f>D102/D101</f>
        <v>0</v>
      </c>
      <c r="E103" s="66">
        <f>E102/E101</f>
        <v>0</v>
      </c>
      <c r="F103" s="66" t="e">
        <f>F102/F101</f>
        <v>#DIV/0!</v>
      </c>
      <c r="G103" s="61" t="e">
        <f t="shared" si="5"/>
        <v>#DIV/0!</v>
      </c>
      <c r="H103" s="62" t="e">
        <f t="shared" si="3"/>
        <v>#DIV/0!</v>
      </c>
      <c r="I103" s="78" t="e">
        <f t="shared" si="4"/>
        <v>#DIV/0!</v>
      </c>
      <c r="J103" s="3"/>
    </row>
    <row r="104" spans="1:10" ht="51.75">
      <c r="A104" s="222">
        <v>18</v>
      </c>
      <c r="B104" s="79" t="s">
        <v>92</v>
      </c>
      <c r="C104" s="51">
        <v>970</v>
      </c>
      <c r="D104" s="52">
        <v>0</v>
      </c>
      <c r="E104" s="52">
        <v>1612</v>
      </c>
      <c r="F104" s="113">
        <v>1511</v>
      </c>
      <c r="G104" s="54">
        <f t="shared" si="5"/>
        <v>93.73449131513648</v>
      </c>
      <c r="H104" s="55" t="e">
        <f t="shared" si="3"/>
        <v>#DIV/0!</v>
      </c>
      <c r="I104" s="80">
        <f t="shared" si="4"/>
        <v>155.77319587628867</v>
      </c>
      <c r="J104" s="3"/>
    </row>
    <row r="105" spans="1:10" ht="52.5" thickBot="1">
      <c r="A105" s="223"/>
      <c r="B105" s="81" t="s">
        <v>93</v>
      </c>
      <c r="C105" s="114">
        <f>C104/C7</f>
        <v>0.5461711711711712</v>
      </c>
      <c r="D105" s="114">
        <f>D104/D7</f>
        <v>0</v>
      </c>
      <c r="E105" s="114">
        <f>E104/E7</f>
        <v>0.9950617283950617</v>
      </c>
      <c r="F105" s="114">
        <f>F104/F7</f>
        <v>0.9373449131513648</v>
      </c>
      <c r="G105" s="61">
        <f t="shared" si="5"/>
        <v>94.1996748948642</v>
      </c>
      <c r="H105" s="62" t="e">
        <f t="shared" si="3"/>
        <v>#DIV/0!</v>
      </c>
      <c r="I105" s="78">
        <f t="shared" si="4"/>
        <v>171.62108925328081</v>
      </c>
      <c r="J105" s="3"/>
    </row>
    <row r="106" spans="1:10" ht="39">
      <c r="A106" s="222">
        <v>19</v>
      </c>
      <c r="B106" s="79" t="s">
        <v>94</v>
      </c>
      <c r="C106" s="51">
        <v>36.5</v>
      </c>
      <c r="D106" s="51">
        <v>36.5</v>
      </c>
      <c r="E106" s="51">
        <v>36.5</v>
      </c>
      <c r="F106" s="51">
        <v>36.5</v>
      </c>
      <c r="G106" s="54">
        <f t="shared" si="5"/>
        <v>100</v>
      </c>
      <c r="H106" s="55">
        <f t="shared" si="3"/>
        <v>100</v>
      </c>
      <c r="I106" s="80">
        <f t="shared" si="4"/>
        <v>100</v>
      </c>
      <c r="J106" s="3"/>
    </row>
    <row r="107" spans="1:10" ht="61.5" customHeight="1">
      <c r="A107" s="224"/>
      <c r="B107" s="8" t="s">
        <v>95</v>
      </c>
      <c r="C107" s="6">
        <v>35.25</v>
      </c>
      <c r="D107" s="10">
        <v>19.5</v>
      </c>
      <c r="E107" s="10">
        <v>19.5</v>
      </c>
      <c r="F107" s="10">
        <v>19.5</v>
      </c>
      <c r="G107" s="19">
        <f t="shared" si="5"/>
        <v>100</v>
      </c>
      <c r="H107" s="20">
        <f t="shared" si="3"/>
        <v>100</v>
      </c>
      <c r="I107" s="83">
        <f t="shared" si="4"/>
        <v>55.319148936170215</v>
      </c>
      <c r="J107" s="3"/>
    </row>
    <row r="108" spans="1:10" ht="104.25" customHeight="1" thickBot="1">
      <c r="A108" s="223"/>
      <c r="B108" s="81" t="s">
        <v>96</v>
      </c>
      <c r="C108" s="114">
        <f>C107/C106</f>
        <v>0.9657534246575342</v>
      </c>
      <c r="D108" s="114">
        <f>D107/D106</f>
        <v>0.5342465753424658</v>
      </c>
      <c r="E108" s="114">
        <f>E107/E106</f>
        <v>0.5342465753424658</v>
      </c>
      <c r="F108" s="114">
        <f>F107/F106</f>
        <v>0.5342465753424658</v>
      </c>
      <c r="G108" s="61">
        <f t="shared" si="5"/>
        <v>100</v>
      </c>
      <c r="H108" s="62">
        <f t="shared" si="3"/>
        <v>100</v>
      </c>
      <c r="I108" s="78">
        <f t="shared" si="4"/>
        <v>55.319148936170215</v>
      </c>
      <c r="J108" s="3"/>
    </row>
    <row r="109" spans="1:10" ht="26.25">
      <c r="A109" s="222">
        <v>20</v>
      </c>
      <c r="B109" s="79" t="s">
        <v>162</v>
      </c>
      <c r="C109" s="51">
        <v>43065</v>
      </c>
      <c r="D109" s="51">
        <v>43065</v>
      </c>
      <c r="E109" s="51">
        <v>43065</v>
      </c>
      <c r="F109" s="51">
        <v>43065</v>
      </c>
      <c r="G109" s="54">
        <f t="shared" si="5"/>
        <v>100</v>
      </c>
      <c r="H109" s="55">
        <f t="shared" si="3"/>
        <v>100</v>
      </c>
      <c r="I109" s="80">
        <f t="shared" si="4"/>
        <v>100</v>
      </c>
      <c r="J109" s="3"/>
    </row>
    <row r="110" spans="1:10" ht="51.75">
      <c r="A110" s="224"/>
      <c r="B110" s="8" t="s">
        <v>163</v>
      </c>
      <c r="C110" s="6">
        <v>23955</v>
      </c>
      <c r="D110" s="6">
        <v>23955</v>
      </c>
      <c r="E110" s="6">
        <v>23955</v>
      </c>
      <c r="F110" s="6">
        <v>23955</v>
      </c>
      <c r="G110" s="19">
        <f t="shared" si="5"/>
        <v>100</v>
      </c>
      <c r="H110" s="20">
        <f t="shared" si="3"/>
        <v>100</v>
      </c>
      <c r="I110" s="83">
        <f t="shared" si="4"/>
        <v>100</v>
      </c>
      <c r="J110" s="3"/>
    </row>
    <row r="111" spans="1:10" ht="65.25" thickBot="1">
      <c r="A111" s="223"/>
      <c r="B111" s="81" t="s">
        <v>97</v>
      </c>
      <c r="C111" s="114">
        <f>C110/C109</f>
        <v>0.5562521769418322</v>
      </c>
      <c r="D111" s="114">
        <f>D110/D109</f>
        <v>0.5562521769418322</v>
      </c>
      <c r="E111" s="114">
        <f>E110/E109</f>
        <v>0.5562521769418322</v>
      </c>
      <c r="F111" s="114">
        <f>F110/F109</f>
        <v>0.5562521769418322</v>
      </c>
      <c r="G111" s="61">
        <f t="shared" si="5"/>
        <v>100</v>
      </c>
      <c r="H111" s="62">
        <f t="shared" si="3"/>
        <v>100</v>
      </c>
      <c r="I111" s="78">
        <f t="shared" si="4"/>
        <v>100</v>
      </c>
      <c r="J111" s="3"/>
    </row>
    <row r="112" spans="1:10" ht="39">
      <c r="A112" s="222">
        <v>21</v>
      </c>
      <c r="B112" s="79" t="s">
        <v>105</v>
      </c>
      <c r="C112" s="51">
        <v>76</v>
      </c>
      <c r="D112" s="52">
        <v>48</v>
      </c>
      <c r="E112" s="52">
        <v>0</v>
      </c>
      <c r="F112" s="167">
        <v>0</v>
      </c>
      <c r="G112" s="54" t="e">
        <f t="shared" si="5"/>
        <v>#DIV/0!</v>
      </c>
      <c r="H112" s="55">
        <f t="shared" si="3"/>
        <v>0</v>
      </c>
      <c r="I112" s="80">
        <f t="shared" si="4"/>
        <v>0</v>
      </c>
      <c r="J112" s="3"/>
    </row>
    <row r="113" spans="1:10" ht="26.25">
      <c r="A113" s="224"/>
      <c r="B113" s="8" t="s">
        <v>98</v>
      </c>
      <c r="C113" s="6">
        <v>20</v>
      </c>
      <c r="D113" s="10">
        <v>48</v>
      </c>
      <c r="E113" s="10">
        <v>0</v>
      </c>
      <c r="F113" s="10">
        <v>0</v>
      </c>
      <c r="G113" s="19" t="e">
        <f t="shared" si="5"/>
        <v>#DIV/0!</v>
      </c>
      <c r="H113" s="20">
        <f t="shared" si="3"/>
        <v>0</v>
      </c>
      <c r="I113" s="83">
        <f t="shared" si="4"/>
        <v>0</v>
      </c>
      <c r="J113" s="3"/>
    </row>
    <row r="114" spans="1:10" ht="27" thickBot="1">
      <c r="A114" s="223"/>
      <c r="B114" s="81" t="s">
        <v>99</v>
      </c>
      <c r="C114" s="114">
        <f>C113/C112</f>
        <v>0.2631578947368421</v>
      </c>
      <c r="D114" s="114">
        <f>D113/D112</f>
        <v>1</v>
      </c>
      <c r="E114" s="114" t="e">
        <f>E113/E112</f>
        <v>#DIV/0!</v>
      </c>
      <c r="F114" s="114" t="e">
        <f>F113/F112</f>
        <v>#DIV/0!</v>
      </c>
      <c r="G114" s="61" t="e">
        <f t="shared" si="5"/>
        <v>#DIV/0!</v>
      </c>
      <c r="H114" s="62" t="e">
        <f t="shared" si="3"/>
        <v>#DIV/0!</v>
      </c>
      <c r="I114" s="78" t="e">
        <f t="shared" si="4"/>
        <v>#DIV/0!</v>
      </c>
      <c r="J114" s="3"/>
    </row>
    <row r="115" spans="1:10" ht="42" customHeight="1">
      <c r="A115" s="222">
        <v>22</v>
      </c>
      <c r="B115" s="79" t="s">
        <v>100</v>
      </c>
      <c r="C115" s="51">
        <v>15250</v>
      </c>
      <c r="D115" s="52">
        <v>16279</v>
      </c>
      <c r="E115" s="52">
        <v>0</v>
      </c>
      <c r="F115" s="117">
        <v>0</v>
      </c>
      <c r="G115" s="54" t="e">
        <f t="shared" si="5"/>
        <v>#DIV/0!</v>
      </c>
      <c r="H115" s="55">
        <f t="shared" si="3"/>
        <v>0</v>
      </c>
      <c r="I115" s="80">
        <f t="shared" si="4"/>
        <v>0</v>
      </c>
      <c r="J115" s="3"/>
    </row>
    <row r="116" spans="1:10" ht="51.75">
      <c r="A116" s="224"/>
      <c r="B116" s="8" t="s">
        <v>101</v>
      </c>
      <c r="C116" s="6">
        <v>2750</v>
      </c>
      <c r="D116" s="15">
        <v>1477</v>
      </c>
      <c r="E116" s="10">
        <v>0</v>
      </c>
      <c r="F116" s="14">
        <v>0</v>
      </c>
      <c r="G116" s="19" t="e">
        <f t="shared" si="5"/>
        <v>#DIV/0!</v>
      </c>
      <c r="H116" s="20">
        <f t="shared" si="3"/>
        <v>0</v>
      </c>
      <c r="I116" s="83">
        <f t="shared" si="4"/>
        <v>0</v>
      </c>
      <c r="J116" s="3"/>
    </row>
    <row r="117" spans="1:10" ht="52.5" thickBot="1">
      <c r="A117" s="223"/>
      <c r="B117" s="81" t="s">
        <v>102</v>
      </c>
      <c r="C117" s="114">
        <f>C116/C7</f>
        <v>1.5484234234234233</v>
      </c>
      <c r="D117" s="114">
        <f>D116/D7</f>
        <v>0.9162531017369727</v>
      </c>
      <c r="E117" s="114">
        <f>E116/E7</f>
        <v>0</v>
      </c>
      <c r="F117" s="114">
        <f>F116/F7</f>
        <v>0</v>
      </c>
      <c r="G117" s="61" t="e">
        <f t="shared" si="5"/>
        <v>#DIV/0!</v>
      </c>
      <c r="H117" s="62">
        <f t="shared" si="3"/>
        <v>0</v>
      </c>
      <c r="I117" s="78">
        <f t="shared" si="4"/>
        <v>0</v>
      </c>
      <c r="J117" s="3"/>
    </row>
    <row r="118" spans="1:10" ht="48.75" customHeight="1">
      <c r="A118" s="222">
        <v>23</v>
      </c>
      <c r="B118" s="79" t="s">
        <v>103</v>
      </c>
      <c r="C118" s="51">
        <v>250</v>
      </c>
      <c r="D118" s="52">
        <v>372</v>
      </c>
      <c r="E118" s="52">
        <v>372</v>
      </c>
      <c r="F118" s="51">
        <v>370</v>
      </c>
      <c r="G118" s="54">
        <f t="shared" si="5"/>
        <v>99.46236559139786</v>
      </c>
      <c r="H118" s="55">
        <f t="shared" si="3"/>
        <v>99.46236559139786</v>
      </c>
      <c r="I118" s="80">
        <f t="shared" si="4"/>
        <v>148</v>
      </c>
      <c r="J118" s="3"/>
    </row>
    <row r="119" spans="1:10" ht="39.75" thickBot="1">
      <c r="A119" s="223"/>
      <c r="B119" s="81" t="s">
        <v>104</v>
      </c>
      <c r="C119" s="114">
        <f>C118/C7</f>
        <v>0.14076576576576577</v>
      </c>
      <c r="D119" s="114">
        <f>D118/D7</f>
        <v>0.23076923076923078</v>
      </c>
      <c r="E119" s="114">
        <f>E118/E7</f>
        <v>0.22962962962962963</v>
      </c>
      <c r="F119" s="114">
        <f>F118/F7</f>
        <v>0.22952853598014888</v>
      </c>
      <c r="G119" s="61">
        <f t="shared" si="5"/>
        <v>99.95597534619387</v>
      </c>
      <c r="H119" s="62">
        <f t="shared" si="3"/>
        <v>99.46236559139786</v>
      </c>
      <c r="I119" s="78">
        <f t="shared" si="4"/>
        <v>163.05707196029775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269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157</v>
      </c>
      <c r="C122" s="1"/>
      <c r="D122" s="1"/>
      <c r="E122" s="1" t="s">
        <v>286</v>
      </c>
      <c r="F122" s="1"/>
      <c r="G122" s="1"/>
      <c r="H122" s="1"/>
      <c r="I122" s="1"/>
      <c r="J122" s="3"/>
    </row>
    <row r="123" spans="1:10" ht="15">
      <c r="A123" s="2"/>
      <c r="B123" s="2" t="s">
        <v>156</v>
      </c>
      <c r="C123" s="1"/>
      <c r="D123" s="1"/>
      <c r="E123" s="216"/>
      <c r="F123" s="216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:I1"/>
    <mergeCell ref="A2:I2"/>
    <mergeCell ref="A3:I3"/>
    <mergeCell ref="A5:A6"/>
    <mergeCell ref="B5:B6"/>
    <mergeCell ref="A24:A51"/>
    <mergeCell ref="A52:A53"/>
    <mergeCell ref="A54:A55"/>
    <mergeCell ref="A7:A10"/>
    <mergeCell ref="A11:A17"/>
    <mergeCell ref="A18:A19"/>
    <mergeCell ref="A20:A21"/>
    <mergeCell ref="A22:A23"/>
    <mergeCell ref="A88:A90"/>
    <mergeCell ref="A112:A114"/>
    <mergeCell ref="A115:A117"/>
    <mergeCell ref="A118:A119"/>
    <mergeCell ref="A56:A78"/>
    <mergeCell ref="A79:A82"/>
    <mergeCell ref="A83:A85"/>
    <mergeCell ref="A86:A87"/>
    <mergeCell ref="E123:F123"/>
    <mergeCell ref="A91:A92"/>
    <mergeCell ref="A93:A99"/>
    <mergeCell ref="A101:A103"/>
    <mergeCell ref="A104:A105"/>
    <mergeCell ref="A106:A108"/>
    <mergeCell ref="A109:A111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28">
      <selection activeCell="I82" sqref="I82"/>
    </sheetView>
  </sheetViews>
  <sheetFormatPr defaultColWidth="9.140625" defaultRowHeight="15"/>
  <cols>
    <col min="1" max="1" width="24.57421875" style="118" customWidth="1"/>
    <col min="2" max="2" width="16.7109375" style="118" customWidth="1"/>
    <col min="3" max="3" width="19.57421875" style="118" customWidth="1"/>
    <col min="4" max="4" width="22.421875" style="118" customWidth="1"/>
    <col min="5" max="16384" width="9.140625" style="118" customWidth="1"/>
  </cols>
  <sheetData>
    <row r="1" ht="12.75">
      <c r="D1" s="119"/>
    </row>
    <row r="2" spans="1:4" ht="20.25" customHeight="1">
      <c r="A2" s="229" t="s">
        <v>111</v>
      </c>
      <c r="B2" s="229"/>
      <c r="C2" s="229"/>
      <c r="D2" s="229"/>
    </row>
    <row r="3" spans="1:4" ht="12" customHeight="1">
      <c r="A3" s="230" t="s">
        <v>287</v>
      </c>
      <c r="B3" s="230"/>
      <c r="C3" s="230"/>
      <c r="D3" s="230"/>
    </row>
    <row r="4" spans="1:4" ht="13.5" customHeight="1">
      <c r="A4" s="120"/>
      <c r="B4" s="120"/>
      <c r="C4" s="120"/>
      <c r="D4" s="120"/>
    </row>
    <row r="5" spans="1:4" ht="16.5" customHeight="1">
      <c r="A5" s="228" t="s">
        <v>112</v>
      </c>
      <c r="B5" s="228"/>
      <c r="C5" s="228"/>
      <c r="D5" s="228"/>
    </row>
    <row r="6" spans="1:4" ht="15">
      <c r="A6" s="121" t="s">
        <v>113</v>
      </c>
      <c r="B6" s="122" t="s">
        <v>114</v>
      </c>
      <c r="C6" s="121" t="s">
        <v>115</v>
      </c>
      <c r="D6" s="121" t="s">
        <v>116</v>
      </c>
    </row>
    <row r="7" spans="1:4" ht="15">
      <c r="A7" s="123" t="s">
        <v>117</v>
      </c>
      <c r="B7" s="124" t="s">
        <v>118</v>
      </c>
      <c r="C7" s="125" t="s">
        <v>119</v>
      </c>
      <c r="D7" s="125" t="s">
        <v>120</v>
      </c>
    </row>
    <row r="8" spans="1:4" ht="15">
      <c r="A8" s="126" t="s">
        <v>121</v>
      </c>
      <c r="B8" s="127"/>
      <c r="C8" s="128"/>
      <c r="D8" s="128"/>
    </row>
    <row r="9" spans="1:4" ht="14.25">
      <c r="A9" s="129" t="s">
        <v>122</v>
      </c>
      <c r="B9" s="130"/>
      <c r="C9" s="131">
        <v>65</v>
      </c>
      <c r="D9" s="132">
        <f>B9/10*C9</f>
        <v>0</v>
      </c>
    </row>
    <row r="10" spans="1:4" ht="14.25">
      <c r="A10" s="129" t="s">
        <v>123</v>
      </c>
      <c r="B10" s="130"/>
      <c r="C10" s="131">
        <v>104</v>
      </c>
      <c r="D10" s="132">
        <f>B10/10*C10</f>
        <v>0</v>
      </c>
    </row>
    <row r="11" spans="1:4" ht="14.25">
      <c r="A11" s="129" t="s">
        <v>124</v>
      </c>
      <c r="B11" s="130"/>
      <c r="C11" s="131">
        <v>60</v>
      </c>
      <c r="D11" s="132">
        <f aca="true" t="shared" si="0" ref="D11:D20">B11/10*C11</f>
        <v>0</v>
      </c>
    </row>
    <row r="12" spans="1:4" ht="14.25">
      <c r="A12" s="129" t="s">
        <v>125</v>
      </c>
      <c r="B12" s="130"/>
      <c r="C12" s="131">
        <v>55</v>
      </c>
      <c r="D12" s="132">
        <f t="shared" si="0"/>
        <v>0</v>
      </c>
    </row>
    <row r="13" spans="1:4" ht="14.25">
      <c r="A13" s="129" t="s">
        <v>126</v>
      </c>
      <c r="B13" s="130"/>
      <c r="C13" s="131">
        <v>60</v>
      </c>
      <c r="D13" s="132">
        <f t="shared" si="0"/>
        <v>0</v>
      </c>
    </row>
    <row r="14" spans="1:4" ht="15">
      <c r="A14" s="133" t="s">
        <v>127</v>
      </c>
      <c r="B14" s="130"/>
      <c r="C14" s="131" t="s">
        <v>167</v>
      </c>
      <c r="D14" s="134">
        <f>D9+D10+D11+D12+D13</f>
        <v>0</v>
      </c>
    </row>
    <row r="15" spans="1:4" ht="14.25">
      <c r="A15" s="129" t="s">
        <v>128</v>
      </c>
      <c r="B15" s="135"/>
      <c r="C15" s="131">
        <v>15</v>
      </c>
      <c r="D15" s="132">
        <f t="shared" si="0"/>
        <v>0</v>
      </c>
    </row>
    <row r="16" spans="1:4" ht="14.25">
      <c r="A16" s="128" t="s">
        <v>129</v>
      </c>
      <c r="B16" s="136"/>
      <c r="C16" s="132">
        <v>3.5</v>
      </c>
      <c r="D16" s="132">
        <f>B16*C16/1000</f>
        <v>0</v>
      </c>
    </row>
    <row r="17" spans="1:4" ht="14.25">
      <c r="A17" s="128" t="s">
        <v>130</v>
      </c>
      <c r="B17" s="137"/>
      <c r="C17" s="132">
        <v>37.5</v>
      </c>
      <c r="D17" s="132">
        <f t="shared" si="0"/>
        <v>0</v>
      </c>
    </row>
    <row r="18" spans="1:4" ht="14.25">
      <c r="A18" s="128" t="s">
        <v>131</v>
      </c>
      <c r="B18" s="137"/>
      <c r="C18" s="132">
        <v>10</v>
      </c>
      <c r="D18" s="132">
        <f t="shared" si="0"/>
        <v>0</v>
      </c>
    </row>
    <row r="19" spans="1:4" ht="14.25">
      <c r="A19" s="128" t="s">
        <v>132</v>
      </c>
      <c r="B19" s="137"/>
      <c r="C19" s="132">
        <v>12</v>
      </c>
      <c r="D19" s="132">
        <f t="shared" si="0"/>
        <v>0</v>
      </c>
    </row>
    <row r="20" spans="1:4" ht="14.25">
      <c r="A20" s="128" t="s">
        <v>133</v>
      </c>
      <c r="B20" s="137"/>
      <c r="C20" s="132">
        <v>9</v>
      </c>
      <c r="D20" s="132">
        <f t="shared" si="0"/>
        <v>0</v>
      </c>
    </row>
    <row r="21" spans="1:4" ht="15">
      <c r="A21" s="126" t="s">
        <v>134</v>
      </c>
      <c r="B21" s="137"/>
      <c r="C21" s="132" t="s">
        <v>167</v>
      </c>
      <c r="D21" s="134">
        <f>D14+D15+D16+D17+D18+D19+D20</f>
        <v>0</v>
      </c>
    </row>
    <row r="22" spans="1:4" ht="14.25">
      <c r="A22" s="138"/>
      <c r="B22" s="138"/>
      <c r="C22" s="138"/>
      <c r="D22" s="138"/>
    </row>
    <row r="23" spans="1:4" ht="15.75" customHeight="1">
      <c r="A23" s="228" t="s">
        <v>135</v>
      </c>
      <c r="B23" s="228"/>
      <c r="C23" s="228"/>
      <c r="D23" s="228"/>
    </row>
    <row r="24" spans="1:4" s="139" customFormat="1" ht="15">
      <c r="A24" s="121" t="s">
        <v>136</v>
      </c>
      <c r="B24" s="122" t="s">
        <v>114</v>
      </c>
      <c r="C24" s="121" t="s">
        <v>115</v>
      </c>
      <c r="D24" s="121" t="s">
        <v>116</v>
      </c>
    </row>
    <row r="25" spans="1:4" s="139" customFormat="1" ht="15">
      <c r="A25" s="123" t="s">
        <v>117</v>
      </c>
      <c r="B25" s="124" t="s">
        <v>118</v>
      </c>
      <c r="C25" s="125" t="s">
        <v>119</v>
      </c>
      <c r="D25" s="125" t="s">
        <v>120</v>
      </c>
    </row>
    <row r="26" spans="1:4" s="139" customFormat="1" ht="15">
      <c r="A26" s="126" t="s">
        <v>121</v>
      </c>
      <c r="B26" s="128"/>
      <c r="C26" s="128"/>
      <c r="D26" s="126"/>
    </row>
    <row r="27" spans="1:4" ht="14.25">
      <c r="A27" s="128" t="s">
        <v>122</v>
      </c>
      <c r="B27" s="137">
        <v>2765</v>
      </c>
      <c r="C27" s="131">
        <v>65</v>
      </c>
      <c r="D27" s="132">
        <f>B27/10*C27</f>
        <v>17972.5</v>
      </c>
    </row>
    <row r="28" spans="1:4" ht="14.25">
      <c r="A28" s="128" t="s">
        <v>123</v>
      </c>
      <c r="B28" s="137">
        <v>651</v>
      </c>
      <c r="C28" s="131">
        <v>104</v>
      </c>
      <c r="D28" s="132">
        <f>B28/10*C28</f>
        <v>6770.4</v>
      </c>
    </row>
    <row r="29" spans="1:4" ht="14.25">
      <c r="A29" s="128" t="s">
        <v>124</v>
      </c>
      <c r="B29" s="137">
        <v>365</v>
      </c>
      <c r="C29" s="131">
        <v>60</v>
      </c>
      <c r="D29" s="132">
        <f>B29/10*C29</f>
        <v>2190</v>
      </c>
    </row>
    <row r="30" spans="1:4" ht="14.25">
      <c r="A30" s="128" t="s">
        <v>125</v>
      </c>
      <c r="B30" s="137">
        <v>300</v>
      </c>
      <c r="C30" s="131">
        <v>55</v>
      </c>
      <c r="D30" s="132">
        <f>B30/10*C30</f>
        <v>1650</v>
      </c>
    </row>
    <row r="31" spans="1:4" ht="14.25">
      <c r="A31" s="128" t="s">
        <v>126</v>
      </c>
      <c r="B31" s="137"/>
      <c r="C31" s="131">
        <v>60</v>
      </c>
      <c r="D31" s="132">
        <f>B31/10*C31</f>
        <v>0</v>
      </c>
    </row>
    <row r="32" spans="1:4" ht="15">
      <c r="A32" s="126" t="s">
        <v>127</v>
      </c>
      <c r="B32" s="134"/>
      <c r="C32" s="131" t="s">
        <v>167</v>
      </c>
      <c r="D32" s="134">
        <f>D27+D28+D29+D30+D31</f>
        <v>28582.9</v>
      </c>
    </row>
    <row r="33" spans="1:4" ht="14.25">
      <c r="A33" s="128" t="s">
        <v>128</v>
      </c>
      <c r="B33" s="137">
        <v>15907</v>
      </c>
      <c r="C33" s="131">
        <v>15</v>
      </c>
      <c r="D33" s="132">
        <f>B33/10*C33</f>
        <v>23860.5</v>
      </c>
    </row>
    <row r="34" spans="1:4" ht="14.25">
      <c r="A34" s="128" t="s">
        <v>129</v>
      </c>
      <c r="B34" s="137">
        <v>108000</v>
      </c>
      <c r="C34" s="132">
        <v>3.5</v>
      </c>
      <c r="D34" s="132">
        <f>B34*C34/1000</f>
        <v>378</v>
      </c>
    </row>
    <row r="35" spans="1:4" ht="14.25">
      <c r="A35" s="128" t="s">
        <v>130</v>
      </c>
      <c r="B35" s="137">
        <v>36</v>
      </c>
      <c r="C35" s="132">
        <v>37.5</v>
      </c>
      <c r="D35" s="132">
        <f>B35/10*C35</f>
        <v>135</v>
      </c>
    </row>
    <row r="36" spans="1:4" ht="14.25">
      <c r="A36" s="128" t="s">
        <v>131</v>
      </c>
      <c r="B36" s="137">
        <v>31115</v>
      </c>
      <c r="C36" s="132">
        <v>10</v>
      </c>
      <c r="D36" s="132">
        <f>B36/10*C36</f>
        <v>31115</v>
      </c>
    </row>
    <row r="37" spans="1:4" ht="14.25">
      <c r="A37" s="128" t="s">
        <v>132</v>
      </c>
      <c r="B37" s="137">
        <v>2050</v>
      </c>
      <c r="C37" s="132">
        <v>12</v>
      </c>
      <c r="D37" s="132">
        <f>B37/10*C37</f>
        <v>2460</v>
      </c>
    </row>
    <row r="38" spans="1:4" ht="14.25">
      <c r="A38" s="128" t="s">
        <v>133</v>
      </c>
      <c r="B38" s="137"/>
      <c r="C38" s="132">
        <v>9</v>
      </c>
      <c r="D38" s="132">
        <f>B38/10*C38</f>
        <v>0</v>
      </c>
    </row>
    <row r="39" spans="1:4" ht="15">
      <c r="A39" s="126" t="s">
        <v>134</v>
      </c>
      <c r="B39" s="137"/>
      <c r="C39" s="132" t="s">
        <v>167</v>
      </c>
      <c r="D39" s="140">
        <f>SUM(D32:D38)</f>
        <v>86531.4</v>
      </c>
    </row>
    <row r="41" spans="1:4" ht="15.75" customHeight="1">
      <c r="A41" s="228" t="s">
        <v>40</v>
      </c>
      <c r="B41" s="228"/>
      <c r="C41" s="228"/>
      <c r="D41" s="228"/>
    </row>
    <row r="42" spans="1:4" s="139" customFormat="1" ht="15">
      <c r="A42" s="121" t="s">
        <v>136</v>
      </c>
      <c r="B42" s="122" t="s">
        <v>114</v>
      </c>
      <c r="C42" s="121" t="s">
        <v>115</v>
      </c>
      <c r="D42" s="121" t="s">
        <v>116</v>
      </c>
    </row>
    <row r="43" spans="1:4" s="139" customFormat="1" ht="15">
      <c r="A43" s="123" t="s">
        <v>117</v>
      </c>
      <c r="B43" s="124" t="s">
        <v>118</v>
      </c>
      <c r="C43" s="125" t="s">
        <v>119</v>
      </c>
      <c r="D43" s="125" t="s">
        <v>120</v>
      </c>
    </row>
    <row r="44" spans="1:4" s="139" customFormat="1" ht="15">
      <c r="A44" s="126" t="s">
        <v>121</v>
      </c>
      <c r="B44" s="128"/>
      <c r="C44" s="128"/>
      <c r="D44" s="126"/>
    </row>
    <row r="45" spans="1:4" ht="14.25">
      <c r="A45" s="128" t="s">
        <v>122</v>
      </c>
      <c r="B45" s="137">
        <v>883</v>
      </c>
      <c r="C45" s="131">
        <v>65</v>
      </c>
      <c r="D45" s="132">
        <f>B45/10*C45</f>
        <v>5739.5</v>
      </c>
    </row>
    <row r="46" spans="1:4" ht="14.25">
      <c r="A46" s="128" t="s">
        <v>123</v>
      </c>
      <c r="B46" s="137">
        <v>142</v>
      </c>
      <c r="C46" s="131">
        <v>104</v>
      </c>
      <c r="D46" s="132">
        <f>B46/10*C46</f>
        <v>1476.8</v>
      </c>
    </row>
    <row r="47" spans="1:4" ht="14.25">
      <c r="A47" s="128" t="s">
        <v>124</v>
      </c>
      <c r="B47" s="137">
        <v>199</v>
      </c>
      <c r="C47" s="131">
        <v>60</v>
      </c>
      <c r="D47" s="132">
        <f>B47/10*C47</f>
        <v>1194</v>
      </c>
    </row>
    <row r="48" spans="1:4" ht="14.25">
      <c r="A48" s="128" t="s">
        <v>125</v>
      </c>
      <c r="B48" s="137">
        <v>45</v>
      </c>
      <c r="C48" s="131">
        <v>55</v>
      </c>
      <c r="D48" s="132">
        <f>B48/10*C48</f>
        <v>247.5</v>
      </c>
    </row>
    <row r="49" spans="1:4" ht="14.25">
      <c r="A49" s="128" t="s">
        <v>126</v>
      </c>
      <c r="B49" s="137"/>
      <c r="C49" s="131">
        <v>60</v>
      </c>
      <c r="D49" s="132">
        <f>B49/10*C49</f>
        <v>0</v>
      </c>
    </row>
    <row r="50" spans="1:4" ht="15">
      <c r="A50" s="126" t="s">
        <v>127</v>
      </c>
      <c r="B50" s="134"/>
      <c r="C50" s="131" t="s">
        <v>167</v>
      </c>
      <c r="D50" s="134">
        <f>D45+D46+D47+D48+D49</f>
        <v>8657.8</v>
      </c>
    </row>
    <row r="51" spans="1:4" ht="14.25">
      <c r="A51" s="128" t="s">
        <v>128</v>
      </c>
      <c r="B51" s="137">
        <v>3521</v>
      </c>
      <c r="C51" s="131">
        <v>15</v>
      </c>
      <c r="D51" s="132">
        <f>B51/10*C51</f>
        <v>5281.5</v>
      </c>
    </row>
    <row r="52" spans="1:4" ht="14.25">
      <c r="A52" s="128" t="s">
        <v>129</v>
      </c>
      <c r="B52" s="137">
        <v>5300</v>
      </c>
      <c r="C52" s="132">
        <v>3.5</v>
      </c>
      <c r="D52" s="132">
        <f>B52*C52/1000</f>
        <v>18.55</v>
      </c>
    </row>
    <row r="53" spans="1:4" ht="14.25">
      <c r="A53" s="128" t="s">
        <v>130</v>
      </c>
      <c r="B53" s="137">
        <v>15</v>
      </c>
      <c r="C53" s="132">
        <v>37.5</v>
      </c>
      <c r="D53" s="132">
        <f>B53/10*C53</f>
        <v>56.25</v>
      </c>
    </row>
    <row r="54" spans="1:4" ht="14.25">
      <c r="A54" s="128" t="s">
        <v>131</v>
      </c>
      <c r="B54" s="137">
        <v>125</v>
      </c>
      <c r="C54" s="132">
        <v>10</v>
      </c>
      <c r="D54" s="132">
        <f>B54/10*C54</f>
        <v>125</v>
      </c>
    </row>
    <row r="55" spans="1:4" ht="14.25">
      <c r="A55" s="128" t="s">
        <v>132</v>
      </c>
      <c r="B55" s="137">
        <v>730</v>
      </c>
      <c r="C55" s="132">
        <v>12</v>
      </c>
      <c r="D55" s="132">
        <f>B55/10*C55</f>
        <v>876</v>
      </c>
    </row>
    <row r="56" spans="1:4" ht="14.25">
      <c r="A56" s="128" t="s">
        <v>133</v>
      </c>
      <c r="B56" s="137"/>
      <c r="C56" s="132">
        <v>9</v>
      </c>
      <c r="D56" s="132">
        <f>B56/10*C56</f>
        <v>0</v>
      </c>
    </row>
    <row r="57" spans="1:4" ht="15">
      <c r="A57" s="126" t="s">
        <v>134</v>
      </c>
      <c r="B57" s="137"/>
      <c r="C57" s="132" t="s">
        <v>167</v>
      </c>
      <c r="D57" s="134">
        <f>D50+D51+D52+D53+D54+D55+D56</f>
        <v>15015.099999999999</v>
      </c>
    </row>
    <row r="59" spans="1:4" ht="15.75" customHeight="1">
      <c r="A59" s="228" t="s">
        <v>137</v>
      </c>
      <c r="B59" s="228"/>
      <c r="C59" s="228"/>
      <c r="D59" s="228"/>
    </row>
    <row r="60" spans="1:4" s="139" customFormat="1" ht="15">
      <c r="A60" s="121" t="s">
        <v>136</v>
      </c>
      <c r="B60" s="122" t="s">
        <v>114</v>
      </c>
      <c r="C60" s="121" t="s">
        <v>115</v>
      </c>
      <c r="D60" s="121" t="s">
        <v>116</v>
      </c>
    </row>
    <row r="61" spans="1:4" s="139" customFormat="1" ht="15">
      <c r="A61" s="123" t="s">
        <v>117</v>
      </c>
      <c r="B61" s="124" t="s">
        <v>118</v>
      </c>
      <c r="C61" s="125" t="s">
        <v>119</v>
      </c>
      <c r="D61" s="125" t="s">
        <v>120</v>
      </c>
    </row>
    <row r="62" spans="1:4" s="139" customFormat="1" ht="15">
      <c r="A62" s="126" t="s">
        <v>121</v>
      </c>
      <c r="B62" s="128"/>
      <c r="C62" s="128"/>
      <c r="D62" s="126"/>
    </row>
    <row r="63" spans="1:4" ht="14.25">
      <c r="A63" s="128" t="s">
        <v>122</v>
      </c>
      <c r="B63" s="137"/>
      <c r="C63" s="131">
        <v>65</v>
      </c>
      <c r="D63" s="132">
        <f>B63/10*C63</f>
        <v>0</v>
      </c>
    </row>
    <row r="64" spans="1:4" ht="14.25">
      <c r="A64" s="128" t="s">
        <v>123</v>
      </c>
      <c r="B64" s="137"/>
      <c r="C64" s="131">
        <v>104</v>
      </c>
      <c r="D64" s="132">
        <f>B64/10*C64</f>
        <v>0</v>
      </c>
    </row>
    <row r="65" spans="1:4" ht="14.25">
      <c r="A65" s="128" t="s">
        <v>124</v>
      </c>
      <c r="B65" s="137"/>
      <c r="C65" s="131">
        <v>60</v>
      </c>
      <c r="D65" s="132">
        <f>B65/10*C65</f>
        <v>0</v>
      </c>
    </row>
    <row r="66" spans="1:4" ht="14.25">
      <c r="A66" s="128" t="s">
        <v>125</v>
      </c>
      <c r="B66" s="137"/>
      <c r="C66" s="131">
        <v>55</v>
      </c>
      <c r="D66" s="132">
        <f>B66/10*C66</f>
        <v>0</v>
      </c>
    </row>
    <row r="67" spans="1:4" ht="14.25">
      <c r="A67" s="128" t="s">
        <v>126</v>
      </c>
      <c r="B67" s="137"/>
      <c r="C67" s="131">
        <v>60</v>
      </c>
      <c r="D67" s="132">
        <f>B67/10*C67</f>
        <v>0</v>
      </c>
    </row>
    <row r="68" spans="1:4" ht="15">
      <c r="A68" s="126" t="s">
        <v>127</v>
      </c>
      <c r="B68" s="134"/>
      <c r="C68" s="131" t="s">
        <v>167</v>
      </c>
      <c r="D68" s="134">
        <f>D63+D64+D65+D66+D67</f>
        <v>0</v>
      </c>
    </row>
    <row r="69" spans="1:4" ht="14.25">
      <c r="A69" s="128" t="s">
        <v>128</v>
      </c>
      <c r="B69" s="137"/>
      <c r="C69" s="131">
        <v>15</v>
      </c>
      <c r="D69" s="132">
        <f>B69/10*C69</f>
        <v>0</v>
      </c>
    </row>
    <row r="70" spans="1:4" ht="14.25">
      <c r="A70" s="128" t="s">
        <v>129</v>
      </c>
      <c r="B70" s="137"/>
      <c r="C70" s="132">
        <v>3.5</v>
      </c>
      <c r="D70" s="132">
        <f>B70*C70/1000</f>
        <v>0</v>
      </c>
    </row>
    <row r="71" spans="1:4" ht="14.25">
      <c r="A71" s="128" t="s">
        <v>130</v>
      </c>
      <c r="B71" s="137"/>
      <c r="C71" s="132">
        <v>37.5</v>
      </c>
      <c r="D71" s="132">
        <f>B71/10*C71</f>
        <v>0</v>
      </c>
    </row>
    <row r="72" spans="1:4" ht="14.25">
      <c r="A72" s="128" t="s">
        <v>131</v>
      </c>
      <c r="B72" s="137"/>
      <c r="C72" s="132">
        <v>10</v>
      </c>
      <c r="D72" s="132">
        <f>B72/10*C72</f>
        <v>0</v>
      </c>
    </row>
    <row r="73" spans="1:4" ht="14.25">
      <c r="A73" s="128" t="s">
        <v>132</v>
      </c>
      <c r="B73" s="137"/>
      <c r="C73" s="132">
        <v>12</v>
      </c>
      <c r="D73" s="132">
        <f>B73/10*C73</f>
        <v>0</v>
      </c>
    </row>
    <row r="74" spans="1:4" ht="14.25">
      <c r="A74" s="128" t="s">
        <v>133</v>
      </c>
      <c r="B74" s="137"/>
      <c r="C74" s="132">
        <v>9</v>
      </c>
      <c r="D74" s="132">
        <f>B74/10*C74</f>
        <v>0</v>
      </c>
    </row>
    <row r="75" spans="1:4" ht="15">
      <c r="A75" s="126" t="s">
        <v>134</v>
      </c>
      <c r="B75" s="137"/>
      <c r="C75" s="132" t="s">
        <v>167</v>
      </c>
      <c r="D75" s="134">
        <f>D68+D69+D70+D71+D72+D73+D74</f>
        <v>0</v>
      </c>
    </row>
    <row r="77" spans="1:4" ht="18">
      <c r="A77" s="228" t="s">
        <v>138</v>
      </c>
      <c r="B77" s="228"/>
      <c r="C77" s="228"/>
      <c r="D77" s="228"/>
    </row>
    <row r="78" spans="1:4" s="139" customFormat="1" ht="15">
      <c r="A78" s="121" t="s">
        <v>136</v>
      </c>
      <c r="B78" s="122" t="s">
        <v>114</v>
      </c>
      <c r="C78" s="121" t="s">
        <v>115</v>
      </c>
      <c r="D78" s="121" t="s">
        <v>116</v>
      </c>
    </row>
    <row r="79" spans="1:4" s="139" customFormat="1" ht="15">
      <c r="A79" s="123" t="s">
        <v>117</v>
      </c>
      <c r="B79" s="124" t="s">
        <v>118</v>
      </c>
      <c r="C79" s="125" t="s">
        <v>119</v>
      </c>
      <c r="D79" s="125" t="s">
        <v>120</v>
      </c>
    </row>
    <row r="80" spans="1:4" s="139" customFormat="1" ht="15">
      <c r="A80" s="126" t="s">
        <v>121</v>
      </c>
      <c r="B80" s="126"/>
      <c r="C80" s="126"/>
      <c r="D80" s="126"/>
    </row>
    <row r="81" spans="1:4" ht="14.25">
      <c r="A81" s="128" t="s">
        <v>122</v>
      </c>
      <c r="B81" s="132">
        <f>B27+B45</f>
        <v>3648</v>
      </c>
      <c r="C81" s="131">
        <v>65</v>
      </c>
      <c r="D81" s="132">
        <f>B81/10*C81</f>
        <v>23712</v>
      </c>
    </row>
    <row r="82" spans="1:4" ht="14.25">
      <c r="A82" s="128" t="s">
        <v>123</v>
      </c>
      <c r="B82" s="132">
        <f>B28+B46</f>
        <v>793</v>
      </c>
      <c r="C82" s="131">
        <v>104</v>
      </c>
      <c r="D82" s="132">
        <f>B82/10*C82</f>
        <v>8247.199999999999</v>
      </c>
    </row>
    <row r="83" spans="1:4" ht="14.25">
      <c r="A83" s="128" t="s">
        <v>124</v>
      </c>
      <c r="B83" s="132">
        <f>B29+B47</f>
        <v>564</v>
      </c>
      <c r="C83" s="131">
        <v>60</v>
      </c>
      <c r="D83" s="132">
        <f>B83/10*C83</f>
        <v>3384</v>
      </c>
    </row>
    <row r="84" spans="1:4" ht="14.25">
      <c r="A84" s="128" t="s">
        <v>125</v>
      </c>
      <c r="B84" s="132">
        <f>B30+B48</f>
        <v>345</v>
      </c>
      <c r="C84" s="131">
        <v>55</v>
      </c>
      <c r="D84" s="132">
        <f>B84/10*C84</f>
        <v>1897.5</v>
      </c>
    </row>
    <row r="85" spans="1:4" ht="14.25">
      <c r="A85" s="128" t="s">
        <v>126</v>
      </c>
      <c r="B85" s="132">
        <f>B31+B49</f>
        <v>0</v>
      </c>
      <c r="C85" s="131">
        <v>60</v>
      </c>
      <c r="D85" s="132">
        <f>B85/10*C85</f>
        <v>0</v>
      </c>
    </row>
    <row r="86" spans="1:4" ht="15">
      <c r="A86" s="126" t="s">
        <v>127</v>
      </c>
      <c r="B86" s="134"/>
      <c r="C86" s="131" t="s">
        <v>167</v>
      </c>
      <c r="D86" s="134">
        <f>D81+D82+D83+D84+D85</f>
        <v>37240.7</v>
      </c>
    </row>
    <row r="87" spans="1:4" ht="14.25">
      <c r="A87" s="128" t="s">
        <v>128</v>
      </c>
      <c r="B87" s="132">
        <f aca="true" t="shared" si="1" ref="B87:B92">B33+B51</f>
        <v>19428</v>
      </c>
      <c r="C87" s="131">
        <v>15</v>
      </c>
      <c r="D87" s="132">
        <f>B87/10*C87</f>
        <v>29142</v>
      </c>
    </row>
    <row r="88" spans="1:4" ht="14.25">
      <c r="A88" s="128" t="s">
        <v>129</v>
      </c>
      <c r="B88" s="132">
        <f t="shared" si="1"/>
        <v>113300</v>
      </c>
      <c r="C88" s="132">
        <v>3.5</v>
      </c>
      <c r="D88" s="132">
        <f>B88*C88/1000</f>
        <v>396.55</v>
      </c>
    </row>
    <row r="89" spans="1:4" ht="14.25">
      <c r="A89" s="128" t="s">
        <v>130</v>
      </c>
      <c r="B89" s="132">
        <f t="shared" si="1"/>
        <v>51</v>
      </c>
      <c r="C89" s="132">
        <v>37.5</v>
      </c>
      <c r="D89" s="132">
        <f>B89/10*C89</f>
        <v>191.25</v>
      </c>
    </row>
    <row r="90" spans="1:4" ht="14.25">
      <c r="A90" s="128" t="s">
        <v>131</v>
      </c>
      <c r="B90" s="132">
        <f t="shared" si="1"/>
        <v>31240</v>
      </c>
      <c r="C90" s="132">
        <v>10</v>
      </c>
      <c r="D90" s="132">
        <f>B90/10*C90</f>
        <v>31240</v>
      </c>
    </row>
    <row r="91" spans="1:4" ht="14.25">
      <c r="A91" s="128" t="s">
        <v>132</v>
      </c>
      <c r="B91" s="132">
        <f t="shared" si="1"/>
        <v>2780</v>
      </c>
      <c r="C91" s="132">
        <v>12</v>
      </c>
      <c r="D91" s="132">
        <f>B91/10*C91</f>
        <v>3336</v>
      </c>
    </row>
    <row r="92" spans="1:4" ht="14.25">
      <c r="A92" s="128" t="s">
        <v>133</v>
      </c>
      <c r="B92" s="132">
        <f t="shared" si="1"/>
        <v>0</v>
      </c>
      <c r="C92" s="132">
        <v>9</v>
      </c>
      <c r="D92" s="132">
        <f>B92/10*C92</f>
        <v>0</v>
      </c>
    </row>
    <row r="93" spans="1:4" ht="15">
      <c r="A93" s="126" t="s">
        <v>134</v>
      </c>
      <c r="B93" s="132">
        <f>SUM(B81:B92)</f>
        <v>172149</v>
      </c>
      <c r="C93" s="132" t="s">
        <v>167</v>
      </c>
      <c r="D93" s="177">
        <f>D86+D87+D88+D89+D90+D91+D92</f>
        <v>101546.5</v>
      </c>
    </row>
    <row r="95" ht="12.75">
      <c r="A95" s="118" t="s">
        <v>288</v>
      </c>
    </row>
    <row r="97" spans="1:3" ht="12.75">
      <c r="A97" s="2" t="s">
        <v>204</v>
      </c>
      <c r="B97" s="166" t="s">
        <v>289</v>
      </c>
      <c r="C97" s="165"/>
    </row>
    <row r="98" spans="1:4" ht="15">
      <c r="A98" s="2" t="s">
        <v>157</v>
      </c>
      <c r="C98" s="165"/>
      <c r="D98" s="1" t="s">
        <v>290</v>
      </c>
    </row>
    <row r="99" spans="1:4" ht="12.75">
      <c r="A99" s="2" t="s">
        <v>156</v>
      </c>
      <c r="D99" s="143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МО Усть-Киран</cp:lastModifiedBy>
  <cp:lastPrinted>2014-04-20T12:10:58Z</cp:lastPrinted>
  <dcterms:created xsi:type="dcterms:W3CDTF">2013-01-21T06:24:04Z</dcterms:created>
  <dcterms:modified xsi:type="dcterms:W3CDTF">2018-02-01T11:03:48Z</dcterms:modified>
  <cp:category/>
  <cp:version/>
  <cp:contentType/>
  <cp:contentStatus/>
</cp:coreProperties>
</file>