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firstSheet="6" activeTab="10"/>
  </bookViews>
  <sheets>
    <sheet name="спр по промыш" sheetId="1" r:id="rId1"/>
    <sheet name="инвестиции" sheetId="2" r:id="rId2"/>
    <sheet name="инвестиции 2014" sheetId="3" r:id="rId3"/>
    <sheet name="хоз.суб.2014" sheetId="4" r:id="rId4"/>
    <sheet name="1 квартал" sheetId="5" r:id="rId5"/>
    <sheet name="1 вал.прод." sheetId="6" r:id="rId6"/>
    <sheet name="2 квартал" sheetId="7" r:id="rId7"/>
    <sheet name="2 вал.прод" sheetId="8" r:id="rId8"/>
    <sheet name="3 квартал" sheetId="9" r:id="rId9"/>
    <sheet name="3 вал.прод" sheetId="10" r:id="rId10"/>
    <sheet name="4 квартал" sheetId="11" r:id="rId11"/>
    <sheet name="4 вал.прод" sheetId="12" r:id="rId12"/>
  </sheets>
  <definedNames/>
  <calcPr fullCalcOnLoad="1"/>
</workbook>
</file>

<file path=xl/sharedStrings.xml><?xml version="1.0" encoding="utf-8"?>
<sst xmlns="http://schemas.openxmlformats.org/spreadsheetml/2006/main" count="1148" uniqueCount="299">
  <si>
    <t>Перечень индикаторов уровня социально-экономического развития</t>
  </si>
  <si>
    <t>№ п/п</t>
  </si>
  <si>
    <t>Наименования индикаторов</t>
  </si>
  <si>
    <t>Факт за 2007 г.</t>
  </si>
  <si>
    <t>Отклонение, %</t>
  </si>
  <si>
    <t>Численность постоянного населения, чел.</t>
  </si>
  <si>
    <t>Естественный прирост, чел.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</si>
  <si>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</si>
  <si>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</si>
  <si>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</si>
  <si>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</si>
  <si>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</si>
  <si>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</si>
  <si>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</si>
  <si>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</si>
  <si>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</si>
  <si>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</si>
  <si>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</si>
  <si>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</si>
  <si>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Производство промышленной продукции в натуральном выражении:</t>
  </si>
  <si>
    <t>Денежные доходы населения, тыс. руб.</t>
  </si>
  <si>
    <t>Доля населения, имеющего ниже прожиточного минимума, %</t>
  </si>
  <si>
    <t>производство мяса в живом весе, т.</t>
  </si>
  <si>
    <t xml:space="preserve"> хлебобулочные изделия, т.</t>
  </si>
  <si>
    <t>макаронные изделия, т.</t>
  </si>
  <si>
    <t>молочная продукция, т.</t>
  </si>
  <si>
    <t>бланочная продукция, тыс. шт.</t>
  </si>
  <si>
    <t>пиломатериал, тыс. куб.м.</t>
  </si>
  <si>
    <t>полезные ископаемые (плавиковый шпат), т.</t>
  </si>
  <si>
    <t>электроэнергия, тыс. кВт.час.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</si>
  <si>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</si>
  <si>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</si>
  <si>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</si>
  <si>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мяса в живом весе</t>
  </si>
  <si>
    <t>макаронные изделия</t>
  </si>
  <si>
    <t>молочная продукция</t>
  </si>
  <si>
    <t xml:space="preserve">бланочная продукция </t>
  </si>
  <si>
    <t>пиломатериал</t>
  </si>
  <si>
    <t>полезные ископаемые (плавиковый шпат)</t>
  </si>
  <si>
    <t>электроэнергия</t>
  </si>
  <si>
    <t>пар и вода</t>
  </si>
  <si>
    <t>Валовая продукция сельского хозяйства, тыс. руб., в том числе:</t>
  </si>
  <si>
    <t>КФХ</t>
  </si>
  <si>
    <t>в хозяйствах населения</t>
  </si>
  <si>
    <t>Объем производства, тыс. 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</si>
  <si>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</si>
  <si>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</si>
  <si>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</si>
  <si>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</si>
  <si>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</si>
  <si>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</si>
  <si>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</si>
  <si>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</si>
  <si>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</si>
  <si>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</si>
  <si>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</si>
  <si>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</si>
  <si>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</si>
  <si>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</si>
  <si>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</si>
  <si>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</si>
  <si>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</si>
  <si>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</si>
  <si>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</si>
  <si>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</si>
  <si>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</si>
  <si>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</si>
  <si>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</si>
  <si>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</si>
  <si>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>12. прочие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</si>
  <si>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</si>
  <si>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</si>
  <si>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</si>
  <si>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</si>
  <si>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</si>
  <si>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</si>
  <si>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</si>
  <si>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</si>
  <si>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</si>
  <si>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</si>
  <si>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</si>
  <si>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</si>
  <si>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</si>
  <si>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</si>
  <si>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</si>
  <si>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</si>
  <si>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</si>
  <si>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</si>
  <si>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</si>
  <si>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</si>
  <si>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</si>
  <si>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</si>
  <si>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</si>
  <si>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</si>
  <si>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</si>
  <si>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</si>
  <si>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</si>
  <si>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</si>
  <si>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</si>
  <si>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</si>
  <si>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Общая площадь территории поселения, кв. м.</t>
  </si>
  <si>
    <t>Площадь земельных участков, являющихся объектами налогообложения земельным налогом, кв. м.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</si>
  <si>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</si>
  <si>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</si>
  <si>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</si>
  <si>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</si>
  <si>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</si>
  <si>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</si>
  <si>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</si>
  <si>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</si>
  <si>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>Глава администрации</t>
  </si>
  <si>
    <t>ФИО</t>
  </si>
  <si>
    <t>подпись</t>
  </si>
  <si>
    <t>Факт за 2013 г.</t>
  </si>
  <si>
    <t xml:space="preserve">  "          "                                           2014 г.</t>
  </si>
  <si>
    <t>Количество детей дошкольного возраста посещающих и нуждающихся в местах в ДОУ, чел.</t>
  </si>
  <si>
    <t>МО "Первомайское" Кяхтинского района за  1 квартал 2014 год</t>
  </si>
  <si>
    <t>младенческая смертность</t>
  </si>
  <si>
    <t>3 мес. 2007г.</t>
  </si>
  <si>
    <t>3 мес. 2013г.</t>
  </si>
  <si>
    <t>Порог на 2014 г.</t>
  </si>
  <si>
    <t>Факт за 2014 г.</t>
  </si>
  <si>
    <t>3 мес. 2014г.</t>
  </si>
  <si>
    <t>3 мес.2014 г./порог 3 мес 2014г.</t>
  </si>
  <si>
    <t>3 мес. 2014 г./ 3 мес 2013г.</t>
  </si>
  <si>
    <t>3 мес. 2014 г./ 3 мес 2007г.</t>
  </si>
  <si>
    <t>Объем производства молока, тыс.руб.</t>
  </si>
  <si>
    <t>Объем производства мяса, тыс.руб.</t>
  </si>
  <si>
    <t>РАСЧЕТ ВАЛОВОЙ ПРОДУКЦИИ</t>
  </si>
  <si>
    <t>СПК</t>
  </si>
  <si>
    <r>
      <t>Наименование</t>
    </r>
    <r>
      <rPr>
        <sz val="11"/>
        <rFont val="Arial"/>
        <family val="2"/>
      </rPr>
      <t xml:space="preserve"> </t>
    </r>
  </si>
  <si>
    <t>Производство</t>
  </si>
  <si>
    <t>Цена реализации</t>
  </si>
  <si>
    <t>Валовая продукция</t>
  </si>
  <si>
    <t>продукции</t>
  </si>
  <si>
    <t>(цн., шт.)</t>
  </si>
  <si>
    <t>(руб.)</t>
  </si>
  <si>
    <t>(тыс. руб.)</t>
  </si>
  <si>
    <t>Мясо:</t>
  </si>
  <si>
    <t xml:space="preserve">       - говядина </t>
  </si>
  <si>
    <t xml:space="preserve">       - свинина </t>
  </si>
  <si>
    <t xml:space="preserve">       - баранина</t>
  </si>
  <si>
    <t xml:space="preserve">       - конина</t>
  </si>
  <si>
    <t xml:space="preserve">       - птица</t>
  </si>
  <si>
    <t>Всего мяса:</t>
  </si>
  <si>
    <t>Молоко</t>
  </si>
  <si>
    <t>Яйцо</t>
  </si>
  <si>
    <t>Шерсть</t>
  </si>
  <si>
    <t>Картофель</t>
  </si>
  <si>
    <t xml:space="preserve">Овощи </t>
  </si>
  <si>
    <t>Зерно</t>
  </si>
  <si>
    <t>Итого:</t>
  </si>
  <si>
    <t>НАСЕЛЕНИЕ</t>
  </si>
  <si>
    <t xml:space="preserve">Наименование </t>
  </si>
  <si>
    <t>ПОДСОБНОЕ ХОЗЯЙСТВО</t>
  </si>
  <si>
    <t>ИТОГО ПО АДМИНИСТРАЦИИ</t>
  </si>
  <si>
    <t>Цыдыпов С.Г.</t>
  </si>
  <si>
    <t>Ф.И.О.</t>
  </si>
  <si>
    <t xml:space="preserve">Перечень </t>
  </si>
  <si>
    <t xml:space="preserve">хозяйствующих субъектов по отраслям, расположенных на территории </t>
  </si>
  <si>
    <t>Сфера деятельности</t>
  </si>
  <si>
    <t>Наименование с указанием организационно-правовой формы</t>
  </si>
  <si>
    <t>Основной вид деятельности</t>
  </si>
  <si>
    <t>Кол-во работников, чел.</t>
  </si>
  <si>
    <t>Бюджетная сфера</t>
  </si>
  <si>
    <t>образование</t>
  </si>
  <si>
    <t>Промышленность</t>
  </si>
  <si>
    <t>Сельское хозяйство</t>
  </si>
  <si>
    <t>животноводство</t>
  </si>
  <si>
    <t>Связь и информатизация</t>
  </si>
  <si>
    <t>Торговля и потребительский рынок</t>
  </si>
  <si>
    <t>торговля</t>
  </si>
  <si>
    <t>Итого занятых:</t>
  </si>
  <si>
    <t>Инвестиции</t>
  </si>
  <si>
    <t>Наименование</t>
  </si>
  <si>
    <t>Сумма, тыс.руб.</t>
  </si>
  <si>
    <t>Бюджетные</t>
  </si>
  <si>
    <t>Внебюджетные</t>
  </si>
  <si>
    <t>итого:</t>
  </si>
  <si>
    <t>С.Г.Цыдыпов</t>
  </si>
  <si>
    <t>,</t>
  </si>
  <si>
    <t>"___" ___________________ 2014год</t>
  </si>
  <si>
    <t>МО "Первомайское"</t>
  </si>
  <si>
    <t>Глава администрации __________________________</t>
  </si>
  <si>
    <t xml:space="preserve">МО «Первомайское» Кяхтинского района за 1 квартал 2014 г. </t>
  </si>
  <si>
    <t>с/х предприятия</t>
  </si>
  <si>
    <t>"____" _______________2014г.</t>
  </si>
  <si>
    <t xml:space="preserve">Глава администрации </t>
  </si>
  <si>
    <t>ИП Балсанова П.В.</t>
  </si>
  <si>
    <t>хлебопекарня</t>
  </si>
  <si>
    <t>КФХ Балсанов П.В.</t>
  </si>
  <si>
    <t>растениеводство</t>
  </si>
  <si>
    <t>КФХ Очиров Ц.С.</t>
  </si>
  <si>
    <t>растениеводство, животноводство</t>
  </si>
  <si>
    <t>КФХ Очиров Б.Г.</t>
  </si>
  <si>
    <t>КФХ Черепанов М.В.</t>
  </si>
  <si>
    <t>КФХ Доржиева О.Г.</t>
  </si>
  <si>
    <t>МБДОУ Баин-Булакская ООШ</t>
  </si>
  <si>
    <t>МБДОУ Ара-Алцагатский д/с</t>
  </si>
  <si>
    <t>дошкольное образование</t>
  </si>
  <si>
    <t>ФАП с.Ара-Алцагат</t>
  </si>
  <si>
    <t>медицинские услуги</t>
  </si>
  <si>
    <t>ФАП с.Первомайское</t>
  </si>
  <si>
    <t>Хамнигадайская метеостанция</t>
  </si>
  <si>
    <t>метеоуслуги</t>
  </si>
  <si>
    <t>АЗС-72</t>
  </si>
  <si>
    <t>автозаправочная станция</t>
  </si>
  <si>
    <t>ПОС с.Ара-Алцагат</t>
  </si>
  <si>
    <t>услуги почты и связи</t>
  </si>
  <si>
    <t>ПОС с.Первомайское</t>
  </si>
  <si>
    <t>ООО "Булаг" магазин "На перекрестке"</t>
  </si>
  <si>
    <t>ОАО магазин "Сельмаг"</t>
  </si>
  <si>
    <t>администрация МО "Первомайское"</t>
  </si>
  <si>
    <t>управление</t>
  </si>
  <si>
    <t>Ветеринарная служба</t>
  </si>
  <si>
    <t>ветеринарные услуги</t>
  </si>
  <si>
    <t>Прочие</t>
  </si>
  <si>
    <t>ЛПХ</t>
  </si>
  <si>
    <t>МО "Первомайское" Кяхтинского района за  1-ое полугодие 2014 год</t>
  </si>
  <si>
    <t>6 мес. 2007г.</t>
  </si>
  <si>
    <t>6 мес. 2013г.</t>
  </si>
  <si>
    <t>6 мес. 2014г.</t>
  </si>
  <si>
    <t>6 мес.2014 г./порог 6 мес 2014г.</t>
  </si>
  <si>
    <t>6 мес. 2014 г./ 6 мес 2013г.</t>
  </si>
  <si>
    <t>6 мес. 2014 г./ 6 мес 2007г.</t>
  </si>
  <si>
    <t xml:space="preserve">МО «Первомайское» Кяхтинского района за 1-ое полугодие 2014 г. </t>
  </si>
  <si>
    <t>полезные ископаемые  т.</t>
  </si>
  <si>
    <t xml:space="preserve">полезные ископаемые </t>
  </si>
  <si>
    <t>Черепанов М.Д.</t>
  </si>
  <si>
    <t>Гарматаров Н.К.</t>
  </si>
  <si>
    <t>ТОС</t>
  </si>
  <si>
    <t>3кв.</t>
  </si>
  <si>
    <t>итого</t>
  </si>
  <si>
    <t>9 мес. 2007г.</t>
  </si>
  <si>
    <t>9 мес. 2013г.</t>
  </si>
  <si>
    <t>9 мес. 2014г.</t>
  </si>
  <si>
    <t>9 мес.2014 г./порог 9 мес 2014г.</t>
  </si>
  <si>
    <t>9 мес. 2014 г./ 9 мес 2013г.</t>
  </si>
  <si>
    <t>9 мес. 2014 г./ 9 мес 2007г.</t>
  </si>
  <si>
    <t>мясные полуфабрикаты</t>
  </si>
  <si>
    <t>полезные ископаемые , т.</t>
  </si>
  <si>
    <t xml:space="preserve"> - ремонт и пошив чехлов</t>
  </si>
  <si>
    <t xml:space="preserve">12. прочие 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</si>
  <si>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</si>
  <si>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</si>
  <si>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Глава администрации _________________________</t>
  </si>
  <si>
    <t>МО "Первомайское" Кяхтинского района за  9 месяцев 2014 год</t>
  </si>
  <si>
    <t xml:space="preserve">МО «Первомайское» Кяхтинского района за 9 месяцев 2014 г. </t>
  </si>
  <si>
    <t>МО "Первомайское" Кяхтинского района за 2014 год</t>
  </si>
  <si>
    <t xml:space="preserve">МО «Первомайское» Кяхтинского района за 2014 г. </t>
  </si>
  <si>
    <t>"____" _______________2015г.</t>
  </si>
  <si>
    <t>12 мес. 2007г.</t>
  </si>
  <si>
    <t>12 мес. 2013г.</t>
  </si>
  <si>
    <t>12 мес. 2014г.</t>
  </si>
  <si>
    <t>12 мес.2014 г./порог 12 мес 2014г.</t>
  </si>
  <si>
    <t>12 мес. 2014 г./ 12 мес 2013г.</t>
  </si>
  <si>
    <t>12 мес. 2014 г./ 12 мес 2007г.</t>
  </si>
  <si>
    <t>тыс.руб.</t>
  </si>
  <si>
    <t>внебюджет</t>
  </si>
  <si>
    <t>бюджет</t>
  </si>
  <si>
    <t>1 квартал</t>
  </si>
  <si>
    <t>1-ое полугодие</t>
  </si>
  <si>
    <t>9 месяцев</t>
  </si>
  <si>
    <t>12 месяцев</t>
  </si>
  <si>
    <t>Глава администрации _______________________</t>
  </si>
  <si>
    <t>ВСЕГО:</t>
  </si>
  <si>
    <t xml:space="preserve">МО «Первомайское" Кяхтинского района за 2014г. </t>
  </si>
  <si>
    <t>Приведите в соответствие все то  что выделено красным</t>
  </si>
  <si>
    <t xml:space="preserve">1. Численность занятых пересчитайте, приведите в порядок перечень хозяйствующих субъектов </t>
  </si>
  <si>
    <t>Я вам добавила в самом начале лист по инвестициям, разнесите все поквартально! Необходимо для этого сверится с Малютиной Юлией Сергеевной</t>
  </si>
  <si>
    <t>уточните кол.во чел. В ТОС</t>
  </si>
  <si>
    <t>составьте список субъектов малого предпринимательства</t>
  </si>
  <si>
    <t>платные услуги пересмотрите, нужно просчитать( нереальные суммы вы проставляете)</t>
  </si>
  <si>
    <t>Наименование предприятия</t>
  </si>
  <si>
    <t>Объем отгруженной продукции</t>
  </si>
  <si>
    <t>Объем продукции в натуральном выражении</t>
  </si>
  <si>
    <t>Объем инвестиций</t>
  </si>
  <si>
    <t>Численность занятых</t>
  </si>
  <si>
    <t>Средняя заработная плата</t>
  </si>
  <si>
    <t>Вид деятельности</t>
  </si>
  <si>
    <t>Производи-тельность труда</t>
  </si>
  <si>
    <t>МП</t>
  </si>
  <si>
    <t>_____________________подпись                           _______________________________ФИО</t>
  </si>
  <si>
    <t>Заполните справку по промышленности (она на первом листе)</t>
  </si>
  <si>
    <t>4 кв.</t>
  </si>
  <si>
    <t>МО "Первомайское" по состоянию на 01.01.2015г.</t>
  </si>
  <si>
    <t xml:space="preserve">МО «Первомайское» Кяхтинского района за  2014г. </t>
  </si>
  <si>
    <r>
      <t>Показатели по промышленным предприятиям МО "</t>
    </r>
    <r>
      <rPr>
        <u val="single"/>
        <sz val="11"/>
        <color indexed="8"/>
        <rFont val="Calibri"/>
        <family val="2"/>
      </rPr>
      <t>Первомайское</t>
    </r>
    <r>
      <rPr>
        <sz val="11"/>
        <color indexed="8"/>
        <rFont val="Calibri"/>
        <family val="2"/>
      </rPr>
      <t>" за 2014 год</t>
    </r>
  </si>
  <si>
    <t>евроокна у населения</t>
  </si>
  <si>
    <t>трактор</t>
  </si>
  <si>
    <t>легковой автомобиль</t>
  </si>
  <si>
    <t xml:space="preserve">1 п/годие </t>
  </si>
  <si>
    <t xml:space="preserve">Глава МО "Первомайское" </t>
  </si>
  <si>
    <t>производство хлебобулочных изделий</t>
  </si>
  <si>
    <t>Исп. Гергесенова Г.Н.</t>
  </si>
  <si>
    <t>С.Г. Цыдыпов</t>
  </si>
  <si>
    <r>
      <t>Глава МО "</t>
    </r>
    <r>
      <rPr>
        <u val="single"/>
        <sz val="11"/>
        <color indexed="8"/>
        <rFont val="Calibri"/>
        <family val="2"/>
      </rPr>
      <t>Первомайское</t>
    </r>
    <r>
      <rPr>
        <sz val="11"/>
        <color indexed="8"/>
        <rFont val="Calibri"/>
        <family val="2"/>
      </rPr>
      <t xml:space="preserve">" </t>
    </r>
  </si>
  <si>
    <t>Тел.   97-1-59</t>
  </si>
  <si>
    <t>е-mail.bulagmo@mail.ru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</si>
</sst>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%"/>
    <numFmt numFmtId="174" formatCode="0.00000"/>
    <numFmt numFmtId="175" formatCode="0.000000"/>
    <numFmt numFmtId="176" formatCode="0.0000"/>
    <numFmt numFmtId="177" formatCode="0.000"/>
    <numFmt numFmtId="178" formatCode="0.0000000"/>
    <numFmt numFmtId="179" formatCode="[$-FC19]d\ mmmm\ yyyy\ &quot;г.&quot;"/>
  </numFmts>
  <fonts count="43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24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2" fillId="4" borderId="10" xfId="0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2" fontId="2" fillId="4" borderId="10" xfId="0" applyNumberFormat="1" applyFont="1" applyFill="1" applyBorder="1" applyAlignment="1">
      <alignment/>
    </xf>
    <xf numFmtId="168" fontId="2" fillId="4" borderId="10" xfId="0" applyNumberFormat="1" applyFont="1" applyFill="1" applyBorder="1" applyAlignment="1">
      <alignment/>
    </xf>
    <xf numFmtId="168" fontId="2" fillId="22" borderId="10" xfId="0" applyNumberFormat="1" applyFont="1" applyFill="1" applyBorder="1" applyAlignment="1">
      <alignment/>
    </xf>
    <xf numFmtId="168" fontId="7" fillId="22" borderId="10" xfId="0" applyNumberFormat="1" applyFont="1" applyFill="1" applyBorder="1" applyAlignment="1">
      <alignment/>
    </xf>
    <xf numFmtId="0" fontId="3" fillId="22" borderId="10" xfId="0" applyFont="1" applyFill="1" applyBorder="1" applyAlignment="1">
      <alignment wrapText="1"/>
    </xf>
    <xf numFmtId="10" fontId="2" fillId="22" borderId="10" xfId="0" applyNumberFormat="1" applyFont="1" applyFill="1" applyBorder="1" applyAlignment="1">
      <alignment/>
    </xf>
    <xf numFmtId="10" fontId="7" fillId="22" borderId="10" xfId="0" applyNumberFormat="1" applyFont="1" applyFill="1" applyBorder="1" applyAlignment="1">
      <alignment/>
    </xf>
    <xf numFmtId="10" fontId="8" fillId="22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8" fillId="22" borderId="10" xfId="0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168" fontId="8" fillId="22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7" fillId="22" borderId="10" xfId="0" applyFont="1" applyFill="1" applyBorder="1" applyAlignment="1">
      <alignment/>
    </xf>
    <xf numFmtId="168" fontId="3" fillId="22" borderId="10" xfId="0" applyNumberFormat="1" applyFont="1" applyFill="1" applyBorder="1" applyAlignment="1">
      <alignment/>
    </xf>
    <xf numFmtId="168" fontId="5" fillId="22" borderId="10" xfId="0" applyNumberFormat="1" applyFont="1" applyFill="1" applyBorder="1" applyAlignment="1">
      <alignment/>
    </xf>
    <xf numFmtId="168" fontId="9" fillId="22" borderId="10" xfId="0" applyNumberFormat="1" applyFont="1" applyFill="1" applyBorder="1" applyAlignment="1">
      <alignment/>
    </xf>
    <xf numFmtId="1" fontId="7" fillId="22" borderId="10" xfId="0" applyNumberFormat="1" applyFont="1" applyFill="1" applyBorder="1" applyAlignment="1">
      <alignment/>
    </xf>
    <xf numFmtId="1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168" fontId="2" fillId="3" borderId="10" xfId="0" applyNumberFormat="1" applyFont="1" applyFill="1" applyBorder="1" applyAlignment="1">
      <alignment/>
    </xf>
    <xf numFmtId="168" fontId="7" fillId="3" borderId="10" xfId="0" applyNumberFormat="1" applyFont="1" applyFill="1" applyBorder="1" applyAlignment="1">
      <alignment/>
    </xf>
    <xf numFmtId="168" fontId="8" fillId="3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4" borderId="11" xfId="0" applyFont="1" applyFill="1" applyBorder="1" applyAlignment="1">
      <alignment wrapText="1"/>
    </xf>
    <xf numFmtId="0" fontId="12" fillId="4" borderId="11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3" fillId="0" borderId="12" xfId="0" applyFont="1" applyBorder="1" applyAlignment="1">
      <alignment/>
    </xf>
    <xf numFmtId="2" fontId="2" fillId="4" borderId="12" xfId="0" applyNumberFormat="1" applyFont="1" applyFill="1" applyBorder="1" applyAlignment="1">
      <alignment/>
    </xf>
    <xf numFmtId="168" fontId="2" fillId="4" borderId="12" xfId="0" applyNumberFormat="1" applyFont="1" applyFill="1" applyBorder="1" applyAlignment="1">
      <alignment/>
    </xf>
    <xf numFmtId="168" fontId="11" fillId="4" borderId="13" xfId="0" applyNumberFormat="1" applyFont="1" applyFill="1" applyBorder="1" applyAlignment="1">
      <alignment/>
    </xf>
    <xf numFmtId="168" fontId="11" fillId="4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15" xfId="0" applyFont="1" applyBorder="1" applyAlignment="1">
      <alignment/>
    </xf>
    <xf numFmtId="2" fontId="2" fillId="4" borderId="15" xfId="0" applyNumberFormat="1" applyFont="1" applyFill="1" applyBorder="1" applyAlignment="1">
      <alignment/>
    </xf>
    <xf numFmtId="168" fontId="2" fillId="4" borderId="15" xfId="0" applyNumberFormat="1" applyFont="1" applyFill="1" applyBorder="1" applyAlignment="1">
      <alignment/>
    </xf>
    <xf numFmtId="168" fontId="11" fillId="4" borderId="16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5" fillId="22" borderId="15" xfId="0" applyFont="1" applyFill="1" applyBorder="1" applyAlignment="1">
      <alignment/>
    </xf>
    <xf numFmtId="10" fontId="2" fillId="22" borderId="15" xfId="0" applyNumberFormat="1" applyFont="1" applyFill="1" applyBorder="1" applyAlignment="1">
      <alignment/>
    </xf>
    <xf numFmtId="10" fontId="7" fillId="22" borderId="15" xfId="0" applyNumberFormat="1" applyFont="1" applyFill="1" applyBorder="1" applyAlignment="1">
      <alignment/>
    </xf>
    <xf numFmtId="10" fontId="8" fillId="22" borderId="15" xfId="0" applyNumberFormat="1" applyFont="1" applyFill="1" applyBorder="1" applyAlignment="1">
      <alignment/>
    </xf>
    <xf numFmtId="0" fontId="5" fillId="22" borderId="15" xfId="0" applyFont="1" applyFill="1" applyBorder="1" applyAlignment="1">
      <alignment horizontal="left" vertical="center" wrapText="1"/>
    </xf>
    <xf numFmtId="168" fontId="2" fillId="22" borderId="15" xfId="0" applyNumberFormat="1" applyFont="1" applyFill="1" applyBorder="1" applyAlignment="1">
      <alignment/>
    </xf>
    <xf numFmtId="168" fontId="7" fillId="22" borderId="15" xfId="0" applyNumberFormat="1" applyFont="1" applyFill="1" applyBorder="1" applyAlignment="1">
      <alignment/>
    </xf>
    <xf numFmtId="0" fontId="13" fillId="22" borderId="15" xfId="0" applyFont="1" applyFill="1" applyBorder="1" applyAlignment="1">
      <alignment/>
    </xf>
    <xf numFmtId="0" fontId="8" fillId="0" borderId="12" xfId="0" applyFont="1" applyBorder="1" applyAlignment="1">
      <alignment/>
    </xf>
    <xf numFmtId="0" fontId="3" fillId="22" borderId="15" xfId="0" applyFont="1" applyFill="1" applyBorder="1" applyAlignment="1">
      <alignment/>
    </xf>
    <xf numFmtId="2" fontId="2" fillId="22" borderId="15" xfId="0" applyNumberFormat="1" applyFont="1" applyFill="1" applyBorder="1" applyAlignment="1">
      <alignment/>
    </xf>
    <xf numFmtId="2" fontId="7" fillId="22" borderId="15" xfId="0" applyNumberFormat="1" applyFont="1" applyFill="1" applyBorder="1" applyAlignment="1">
      <alignment/>
    </xf>
    <xf numFmtId="0" fontId="8" fillId="22" borderId="15" xfId="0" applyFont="1" applyFill="1" applyBorder="1" applyAlignment="1">
      <alignment/>
    </xf>
    <xf numFmtId="168" fontId="2" fillId="4" borderId="16" xfId="0" applyNumberFormat="1" applyFont="1" applyFill="1" applyBorder="1" applyAlignment="1">
      <alignment/>
    </xf>
    <xf numFmtId="0" fontId="3" fillId="0" borderId="12" xfId="0" applyFont="1" applyBorder="1" applyAlignment="1">
      <alignment wrapText="1"/>
    </xf>
    <xf numFmtId="168" fontId="2" fillId="4" borderId="13" xfId="0" applyNumberFormat="1" applyFont="1" applyFill="1" applyBorder="1" applyAlignment="1">
      <alignment/>
    </xf>
    <xf numFmtId="0" fontId="5" fillId="22" borderId="15" xfId="0" applyFont="1" applyFill="1" applyBorder="1" applyAlignment="1">
      <alignment wrapText="1"/>
    </xf>
    <xf numFmtId="168" fontId="8" fillId="22" borderId="15" xfId="0" applyNumberFormat="1" applyFont="1" applyFill="1" applyBorder="1" applyAlignment="1">
      <alignment/>
    </xf>
    <xf numFmtId="168" fontId="2" fillId="4" borderId="14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168" fontId="2" fillId="3" borderId="15" xfId="0" applyNumberFormat="1" applyFont="1" applyFill="1" applyBorder="1" applyAlignment="1">
      <alignment/>
    </xf>
    <xf numFmtId="168" fontId="7" fillId="3" borderId="15" xfId="0" applyNumberFormat="1" applyFont="1" applyFill="1" applyBorder="1" applyAlignment="1">
      <alignment/>
    </xf>
    <xf numFmtId="168" fontId="8" fillId="3" borderId="15" xfId="0" applyNumberFormat="1" applyFont="1" applyFill="1" applyBorder="1" applyAlignment="1">
      <alignment/>
    </xf>
    <xf numFmtId="0" fontId="5" fillId="22" borderId="12" xfId="0" applyFont="1" applyFill="1" applyBorder="1" applyAlignment="1">
      <alignment wrapText="1"/>
    </xf>
    <xf numFmtId="168" fontId="2" fillId="22" borderId="12" xfId="0" applyNumberFormat="1" applyFont="1" applyFill="1" applyBorder="1" applyAlignment="1">
      <alignment/>
    </xf>
    <xf numFmtId="168" fontId="7" fillId="22" borderId="12" xfId="0" applyNumberFormat="1" applyFont="1" applyFill="1" applyBorder="1" applyAlignment="1">
      <alignment/>
    </xf>
    <xf numFmtId="168" fontId="8" fillId="22" borderId="12" xfId="0" applyNumberFormat="1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22" borderId="12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7" fillId="22" borderId="12" xfId="0" applyFont="1" applyFill="1" applyBorder="1" applyAlignment="1">
      <alignment/>
    </xf>
    <xf numFmtId="0" fontId="8" fillId="22" borderId="12" xfId="0" applyFont="1" applyFill="1" applyBorder="1" applyAlignment="1">
      <alignment/>
    </xf>
    <xf numFmtId="0" fontId="3" fillId="22" borderId="12" xfId="0" applyFont="1" applyFill="1" applyBorder="1" applyAlignment="1">
      <alignment wrapText="1"/>
    </xf>
    <xf numFmtId="0" fontId="13" fillId="22" borderId="12" xfId="0" applyFont="1" applyFill="1" applyBorder="1" applyAlignment="1">
      <alignment/>
    </xf>
    <xf numFmtId="0" fontId="8" fillId="0" borderId="15" xfId="0" applyFont="1" applyBorder="1" applyAlignment="1">
      <alignment/>
    </xf>
    <xf numFmtId="0" fontId="9" fillId="0" borderId="12" xfId="0" applyFont="1" applyBorder="1" applyAlignment="1">
      <alignment/>
    </xf>
    <xf numFmtId="168" fontId="13" fillId="22" borderId="15" xfId="0" applyNumberFormat="1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2" fillId="22" borderId="15" xfId="0" applyFont="1" applyFill="1" applyBorder="1" applyAlignment="1">
      <alignment/>
    </xf>
    <xf numFmtId="1" fontId="7" fillId="22" borderId="15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7" fillId="0" borderId="18" xfId="0" applyFont="1" applyBorder="1" applyAlignment="1">
      <alignment/>
    </xf>
    <xf numFmtId="2" fontId="2" fillId="4" borderId="18" xfId="0" applyNumberFormat="1" applyFont="1" applyFill="1" applyBorder="1" applyAlignment="1">
      <alignment/>
    </xf>
    <xf numFmtId="168" fontId="2" fillId="4" borderId="18" xfId="0" applyNumberFormat="1" applyFont="1" applyFill="1" applyBorder="1" applyAlignment="1">
      <alignment/>
    </xf>
    <xf numFmtId="168" fontId="2" fillId="4" borderId="19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9" fontId="2" fillId="22" borderId="15" xfId="58" applyFont="1" applyFill="1" applyBorder="1" applyAlignment="1">
      <alignment/>
    </xf>
    <xf numFmtId="9" fontId="7" fillId="22" borderId="15" xfId="58" applyFont="1" applyFill="1" applyBorder="1" applyAlignment="1">
      <alignment/>
    </xf>
    <xf numFmtId="9" fontId="11" fillId="22" borderId="15" xfId="58" applyFont="1" applyFill="1" applyBorder="1" applyAlignment="1">
      <alignment/>
    </xf>
    <xf numFmtId="0" fontId="1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6" fillId="0" borderId="0" xfId="0" applyFont="1" applyAlignment="1">
      <alignment/>
    </xf>
    <xf numFmtId="0" fontId="21" fillId="0" borderId="23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/>
    </xf>
    <xf numFmtId="0" fontId="2" fillId="7" borderId="12" xfId="0" applyFont="1" applyFill="1" applyBorder="1" applyAlignment="1">
      <alignment/>
    </xf>
    <xf numFmtId="0" fontId="7" fillId="7" borderId="12" xfId="0" applyFont="1" applyFill="1" applyBorder="1" applyAlignment="1">
      <alignment/>
    </xf>
    <xf numFmtId="0" fontId="40" fillId="0" borderId="10" xfId="0" applyFont="1" applyBorder="1" applyAlignment="1">
      <alignment/>
    </xf>
    <xf numFmtId="2" fontId="7" fillId="22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14" fillId="0" borderId="12" xfId="0" applyFont="1" applyBorder="1" applyAlignment="1">
      <alignment/>
    </xf>
    <xf numFmtId="2" fontId="21" fillId="0" borderId="23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4" fillId="22" borderId="10" xfId="0" applyFont="1" applyFill="1" applyBorder="1" applyAlignment="1">
      <alignment/>
    </xf>
    <xf numFmtId="0" fontId="7" fillId="17" borderId="12" xfId="0" applyFont="1" applyFill="1" applyBorder="1" applyAlignment="1">
      <alignment/>
    </xf>
    <xf numFmtId="0" fontId="7" fillId="17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14" fillId="17" borderId="12" xfId="0" applyFont="1" applyFill="1" applyBorder="1" applyAlignment="1">
      <alignment/>
    </xf>
    <xf numFmtId="0" fontId="13" fillId="17" borderId="12" xfId="0" applyFont="1" applyFill="1" applyBorder="1" applyAlignment="1">
      <alignment/>
    </xf>
    <xf numFmtId="0" fontId="8" fillId="17" borderId="12" xfId="0" applyFont="1" applyFill="1" applyBorder="1" applyAlignment="1">
      <alignment/>
    </xf>
    <xf numFmtId="0" fontId="8" fillId="17" borderId="10" xfId="0" applyFont="1" applyFill="1" applyBorder="1" applyAlignment="1">
      <alignment/>
    </xf>
    <xf numFmtId="0" fontId="14" fillId="17" borderId="10" xfId="0" applyFont="1" applyFill="1" applyBorder="1" applyAlignment="1">
      <alignment/>
    </xf>
    <xf numFmtId="168" fontId="7" fillId="17" borderId="10" xfId="0" applyNumberFormat="1" applyFont="1" applyFill="1" applyBorder="1" applyAlignment="1">
      <alignment/>
    </xf>
    <xf numFmtId="168" fontId="7" fillId="17" borderId="15" xfId="0" applyNumberFormat="1" applyFont="1" applyFill="1" applyBorder="1" applyAlignment="1">
      <alignment/>
    </xf>
    <xf numFmtId="0" fontId="14" fillId="24" borderId="12" xfId="0" applyFont="1" applyFill="1" applyBorder="1" applyAlignment="1">
      <alignment/>
    </xf>
    <xf numFmtId="0" fontId="13" fillId="24" borderId="12" xfId="0" applyFont="1" applyFill="1" applyBorder="1" applyAlignment="1">
      <alignment/>
    </xf>
    <xf numFmtId="0" fontId="7" fillId="17" borderId="15" xfId="0" applyFont="1" applyFill="1" applyBorder="1" applyAlignment="1">
      <alignment/>
    </xf>
    <xf numFmtId="0" fontId="13" fillId="17" borderId="10" xfId="0" applyFont="1" applyFill="1" applyBorder="1" applyAlignment="1">
      <alignment/>
    </xf>
    <xf numFmtId="0" fontId="13" fillId="17" borderId="15" xfId="0" applyFont="1" applyFill="1" applyBorder="1" applyAlignment="1">
      <alignment/>
    </xf>
    <xf numFmtId="0" fontId="5" fillId="17" borderId="12" xfId="0" applyFont="1" applyFill="1" applyBorder="1" applyAlignment="1">
      <alignment/>
    </xf>
    <xf numFmtId="0" fontId="9" fillId="17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6" fillId="0" borderId="0" xfId="42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0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81000" y="3772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800100" y="3772852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6</xdr:col>
      <xdr:colOff>9525</xdr:colOff>
      <xdr:row>122</xdr:row>
      <xdr:rowOff>9525</xdr:rowOff>
    </xdr:to>
    <xdr:sp>
      <xdr:nvSpPr>
        <xdr:cNvPr id="3" name="Прямая соединительная линия 10"/>
        <xdr:cNvSpPr>
          <a:spLocks/>
        </xdr:cNvSpPr>
      </xdr:nvSpPr>
      <xdr:spPr>
        <a:xfrm flipV="1">
          <a:off x="3657600" y="37947600"/>
          <a:ext cx="1524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121</xdr:row>
      <xdr:rowOff>171450</xdr:rowOff>
    </xdr:from>
    <xdr:to>
      <xdr:col>9</xdr:col>
      <xdr:colOff>9525</xdr:colOff>
      <xdr:row>121</xdr:row>
      <xdr:rowOff>180975</xdr:rowOff>
    </xdr:to>
    <xdr:sp>
      <xdr:nvSpPr>
        <xdr:cNvPr id="4" name="Прямая соединительная линия 14"/>
        <xdr:cNvSpPr>
          <a:spLocks/>
        </xdr:cNvSpPr>
      </xdr:nvSpPr>
      <xdr:spPr>
        <a:xfrm>
          <a:off x="6448425" y="37928550"/>
          <a:ext cx="933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6</xdr:col>
      <xdr:colOff>9525</xdr:colOff>
      <xdr:row>122</xdr:row>
      <xdr:rowOff>9525</xdr:rowOff>
    </xdr:to>
    <xdr:sp>
      <xdr:nvSpPr>
        <xdr:cNvPr id="3" name="Прямая соединительная линия 3"/>
        <xdr:cNvSpPr>
          <a:spLocks/>
        </xdr:cNvSpPr>
      </xdr:nvSpPr>
      <xdr:spPr>
        <a:xfrm flipV="1">
          <a:off x="3657600" y="37661850"/>
          <a:ext cx="1524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600075</xdr:colOff>
      <xdr:row>121</xdr:row>
      <xdr:rowOff>171450</xdr:rowOff>
    </xdr:from>
    <xdr:to>
      <xdr:col>9</xdr:col>
      <xdr:colOff>9525</xdr:colOff>
      <xdr:row>121</xdr:row>
      <xdr:rowOff>180975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6448425" y="37642800"/>
          <a:ext cx="933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52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5230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.bulagmo@mail.ru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13.140625" style="0" customWidth="1"/>
    <col min="4" max="4" width="14.00390625" style="0" customWidth="1"/>
    <col min="5" max="5" width="12.00390625" style="0" customWidth="1"/>
    <col min="6" max="6" width="12.421875" style="0" customWidth="1"/>
    <col min="7" max="7" width="13.28125" style="0" customWidth="1"/>
    <col min="8" max="8" width="13.421875" style="0" customWidth="1"/>
    <col min="9" max="9" width="22.421875" style="0" customWidth="1"/>
  </cols>
  <sheetData>
    <row r="3" ht="15">
      <c r="B3" t="s">
        <v>287</v>
      </c>
    </row>
    <row r="5" spans="1:9" s="208" customFormat="1" ht="60">
      <c r="A5" s="164" t="s">
        <v>1</v>
      </c>
      <c r="B5" s="164" t="s">
        <v>273</v>
      </c>
      <c r="C5" s="207" t="s">
        <v>274</v>
      </c>
      <c r="D5" s="207" t="s">
        <v>275</v>
      </c>
      <c r="E5" s="164" t="s">
        <v>276</v>
      </c>
      <c r="F5" s="164" t="s">
        <v>280</v>
      </c>
      <c r="G5" s="164" t="s">
        <v>277</v>
      </c>
      <c r="H5" s="207" t="s">
        <v>278</v>
      </c>
      <c r="I5" s="164" t="s">
        <v>279</v>
      </c>
    </row>
    <row r="6" spans="1:9" ht="45">
      <c r="A6" s="202">
        <v>1</v>
      </c>
      <c r="B6" s="165" t="s">
        <v>188</v>
      </c>
      <c r="C6" s="165">
        <v>11</v>
      </c>
      <c r="D6" s="165">
        <v>418</v>
      </c>
      <c r="E6" s="165"/>
      <c r="F6" s="209">
        <f>C6/G6</f>
        <v>5.5</v>
      </c>
      <c r="G6" s="165">
        <v>2</v>
      </c>
      <c r="H6" s="165">
        <v>7000</v>
      </c>
      <c r="I6" s="214" t="s">
        <v>293</v>
      </c>
    </row>
    <row r="7" spans="1:9" ht="15">
      <c r="A7" s="202">
        <v>2</v>
      </c>
      <c r="B7" s="165"/>
      <c r="C7" s="165"/>
      <c r="D7" s="165"/>
      <c r="E7" s="165"/>
      <c r="F7" s="209" t="e">
        <f aca="true" t="shared" si="0" ref="F7:F13">C7/G7</f>
        <v>#DIV/0!</v>
      </c>
      <c r="G7" s="165"/>
      <c r="H7" s="165"/>
      <c r="I7" s="165"/>
    </row>
    <row r="8" spans="1:9" ht="15">
      <c r="A8" s="202">
        <v>3</v>
      </c>
      <c r="B8" s="165"/>
      <c r="C8" s="165"/>
      <c r="D8" s="165"/>
      <c r="E8" s="165"/>
      <c r="F8" s="209" t="e">
        <f t="shared" si="0"/>
        <v>#DIV/0!</v>
      </c>
      <c r="G8" s="165"/>
      <c r="H8" s="165"/>
      <c r="I8" s="165"/>
    </row>
    <row r="9" spans="1:9" ht="15">
      <c r="A9" s="202">
        <v>4</v>
      </c>
      <c r="B9" s="165"/>
      <c r="C9" s="165"/>
      <c r="D9" s="165"/>
      <c r="E9" s="165"/>
      <c r="F9" s="209" t="e">
        <f t="shared" si="0"/>
        <v>#DIV/0!</v>
      </c>
      <c r="G9" s="165"/>
      <c r="H9" s="165"/>
      <c r="I9" s="165"/>
    </row>
    <row r="10" spans="1:9" ht="15">
      <c r="A10" s="202">
        <v>5</v>
      </c>
      <c r="B10" s="165"/>
      <c r="C10" s="165"/>
      <c r="D10" s="165"/>
      <c r="E10" s="165"/>
      <c r="F10" s="209" t="e">
        <f t="shared" si="0"/>
        <v>#DIV/0!</v>
      </c>
      <c r="G10" s="165"/>
      <c r="H10" s="165"/>
      <c r="I10" s="165"/>
    </row>
    <row r="11" spans="1:9" ht="15">
      <c r="A11" s="202">
        <v>6</v>
      </c>
      <c r="B11" s="165"/>
      <c r="C11" s="165"/>
      <c r="D11" s="165"/>
      <c r="E11" s="165"/>
      <c r="F11" s="209" t="e">
        <f t="shared" si="0"/>
        <v>#DIV/0!</v>
      </c>
      <c r="G11" s="165"/>
      <c r="H11" s="165"/>
      <c r="I11" s="165"/>
    </row>
    <row r="12" spans="1:9" ht="15">
      <c r="A12" s="202">
        <v>7</v>
      </c>
      <c r="B12" s="165"/>
      <c r="C12" s="165"/>
      <c r="D12" s="165"/>
      <c r="E12" s="165"/>
      <c r="F12" s="209" t="e">
        <f t="shared" si="0"/>
        <v>#DIV/0!</v>
      </c>
      <c r="G12" s="165"/>
      <c r="H12" s="165"/>
      <c r="I12" s="165"/>
    </row>
    <row r="13" spans="1:9" ht="15">
      <c r="A13" s="165"/>
      <c r="B13" s="165"/>
      <c r="C13" s="165"/>
      <c r="D13" s="165"/>
      <c r="E13" s="165"/>
      <c r="F13" s="209" t="e">
        <f t="shared" si="0"/>
        <v>#DIV/0!</v>
      </c>
      <c r="G13" s="165"/>
      <c r="H13" s="165"/>
      <c r="I13" s="165"/>
    </row>
    <row r="16" spans="2:7" ht="15">
      <c r="B16" t="s">
        <v>296</v>
      </c>
      <c r="D16" t="s">
        <v>282</v>
      </c>
      <c r="G16" t="s">
        <v>295</v>
      </c>
    </row>
    <row r="18" ht="15">
      <c r="D18" t="s">
        <v>281</v>
      </c>
    </row>
    <row r="20" ht="15">
      <c r="B20" t="s">
        <v>294</v>
      </c>
    </row>
    <row r="21" ht="15">
      <c r="B21" t="s">
        <v>297</v>
      </c>
    </row>
    <row r="22" ht="15">
      <c r="B22" s="215" t="s">
        <v>298</v>
      </c>
    </row>
  </sheetData>
  <sheetProtection/>
  <hyperlinks>
    <hyperlink ref="B22" r:id="rId1" display="е-mail.bulagmo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50" t="s">
        <v>128</v>
      </c>
      <c r="B2" s="250"/>
      <c r="C2" s="250"/>
      <c r="D2" s="250"/>
    </row>
    <row r="3" spans="1:4" ht="12" customHeight="1">
      <c r="A3" s="251" t="s">
        <v>247</v>
      </c>
      <c r="B3" s="251"/>
      <c r="C3" s="251"/>
      <c r="D3" s="251"/>
    </row>
    <row r="4" spans="1:4" ht="13.5" customHeight="1">
      <c r="A4" s="121"/>
      <c r="B4" s="121"/>
      <c r="C4" s="121"/>
      <c r="D4" s="121"/>
    </row>
    <row r="5" spans="1:4" ht="16.5" customHeight="1">
      <c r="A5" s="249" t="s">
        <v>129</v>
      </c>
      <c r="B5" s="249"/>
      <c r="C5" s="249"/>
      <c r="D5" s="249"/>
    </row>
    <row r="6" spans="1:4" ht="15">
      <c r="A6" s="122" t="s">
        <v>130</v>
      </c>
      <c r="B6" s="123" t="s">
        <v>131</v>
      </c>
      <c r="C6" s="122" t="s">
        <v>132</v>
      </c>
      <c r="D6" s="122" t="s">
        <v>133</v>
      </c>
    </row>
    <row r="7" spans="1:4" ht="15">
      <c r="A7" s="124" t="s">
        <v>134</v>
      </c>
      <c r="B7" s="125" t="s">
        <v>135</v>
      </c>
      <c r="C7" s="126" t="s">
        <v>136</v>
      </c>
      <c r="D7" s="126" t="s">
        <v>137</v>
      </c>
    </row>
    <row r="8" spans="1:4" ht="15">
      <c r="A8" s="127" t="s">
        <v>138</v>
      </c>
      <c r="B8" s="128"/>
      <c r="C8" s="129"/>
      <c r="D8" s="129"/>
    </row>
    <row r="9" spans="1:4" ht="14.25">
      <c r="A9" s="130" t="s">
        <v>139</v>
      </c>
      <c r="B9" s="131"/>
      <c r="C9" s="132">
        <v>65</v>
      </c>
      <c r="D9" s="133">
        <f>B9/10*C9</f>
        <v>0</v>
      </c>
    </row>
    <row r="10" spans="1:4" ht="14.25">
      <c r="A10" s="130" t="s">
        <v>140</v>
      </c>
      <c r="B10" s="131"/>
      <c r="C10" s="132">
        <v>104</v>
      </c>
      <c r="D10" s="133">
        <f>B10/10*C10</f>
        <v>0</v>
      </c>
    </row>
    <row r="11" spans="1:4" ht="14.25">
      <c r="A11" s="130" t="s">
        <v>141</v>
      </c>
      <c r="B11" s="131"/>
      <c r="C11" s="132">
        <v>60</v>
      </c>
      <c r="D11" s="133">
        <f>B11/10*C11</f>
        <v>0</v>
      </c>
    </row>
    <row r="12" spans="1:4" ht="14.25">
      <c r="A12" s="130" t="s">
        <v>142</v>
      </c>
      <c r="B12" s="131"/>
      <c r="C12" s="132">
        <v>55</v>
      </c>
      <c r="D12" s="133">
        <f>B12/10*C12</f>
        <v>0</v>
      </c>
    </row>
    <row r="13" spans="1:4" ht="14.25">
      <c r="A13" s="130" t="s">
        <v>143</v>
      </c>
      <c r="B13" s="131"/>
      <c r="C13" s="132">
        <v>60</v>
      </c>
      <c r="D13" s="133">
        <f>B13/10*C13</f>
        <v>0</v>
      </c>
    </row>
    <row r="14" spans="1:4" ht="15">
      <c r="A14" s="134" t="s">
        <v>144</v>
      </c>
      <c r="B14" s="131"/>
      <c r="C14" s="132"/>
      <c r="D14" s="135">
        <f>D9+D10+D11+D12+D13</f>
        <v>0</v>
      </c>
    </row>
    <row r="15" spans="1:4" ht="14.25">
      <c r="A15" s="130" t="s">
        <v>145</v>
      </c>
      <c r="B15" s="136"/>
      <c r="C15" s="132">
        <v>15</v>
      </c>
      <c r="D15" s="133">
        <f>B15/10*C15</f>
        <v>0</v>
      </c>
    </row>
    <row r="16" spans="1:4" ht="14.25">
      <c r="A16" s="129" t="s">
        <v>146</v>
      </c>
      <c r="B16" s="137"/>
      <c r="C16" s="133">
        <v>3.5</v>
      </c>
      <c r="D16" s="133">
        <f>B16*C16/1000</f>
        <v>0</v>
      </c>
    </row>
    <row r="17" spans="1:4" ht="14.25">
      <c r="A17" s="129" t="s">
        <v>147</v>
      </c>
      <c r="B17" s="138"/>
      <c r="C17" s="133">
        <v>37.5</v>
      </c>
      <c r="D17" s="133">
        <f>B17/10*C17</f>
        <v>0</v>
      </c>
    </row>
    <row r="18" spans="1:4" ht="14.25">
      <c r="A18" s="129" t="s">
        <v>148</v>
      </c>
      <c r="B18" s="138"/>
      <c r="C18" s="133">
        <v>10</v>
      </c>
      <c r="D18" s="133">
        <f>B18/10*C18</f>
        <v>0</v>
      </c>
    </row>
    <row r="19" spans="1:4" ht="14.25">
      <c r="A19" s="129" t="s">
        <v>149</v>
      </c>
      <c r="B19" s="138"/>
      <c r="C19" s="133">
        <v>12</v>
      </c>
      <c r="D19" s="133">
        <f>B19/10*C19</f>
        <v>0</v>
      </c>
    </row>
    <row r="20" spans="1:4" ht="14.25">
      <c r="A20" s="129" t="s">
        <v>150</v>
      </c>
      <c r="B20" s="138"/>
      <c r="C20" s="133">
        <v>9</v>
      </c>
      <c r="D20" s="133"/>
    </row>
    <row r="21" spans="1:4" ht="15">
      <c r="A21" s="127" t="s">
        <v>151</v>
      </c>
      <c r="B21" s="138"/>
      <c r="C21" s="133"/>
      <c r="D21" s="135">
        <f>D14+D15+D16+D17+D18+D19+D20</f>
        <v>0</v>
      </c>
    </row>
    <row r="22" spans="1:4" ht="14.25">
      <c r="A22" s="139"/>
      <c r="B22" s="139"/>
      <c r="C22" s="139"/>
      <c r="D22" s="139"/>
    </row>
    <row r="23" spans="1:4" ht="15.75" customHeight="1">
      <c r="A23" s="249" t="s">
        <v>152</v>
      </c>
      <c r="B23" s="249"/>
      <c r="C23" s="249"/>
      <c r="D23" s="249"/>
    </row>
    <row r="24" spans="1:4" s="140" customFormat="1" ht="15">
      <c r="A24" s="122" t="s">
        <v>153</v>
      </c>
      <c r="B24" s="123" t="s">
        <v>131</v>
      </c>
      <c r="C24" s="122" t="s">
        <v>132</v>
      </c>
      <c r="D24" s="122" t="s">
        <v>133</v>
      </c>
    </row>
    <row r="25" spans="1:4" s="140" customFormat="1" ht="15">
      <c r="A25" s="124" t="s">
        <v>134</v>
      </c>
      <c r="B25" s="125" t="s">
        <v>135</v>
      </c>
      <c r="C25" s="126" t="s">
        <v>136</v>
      </c>
      <c r="D25" s="126" t="s">
        <v>137</v>
      </c>
    </row>
    <row r="26" spans="1:4" s="140" customFormat="1" ht="15">
      <c r="A26" s="127" t="s">
        <v>138</v>
      </c>
      <c r="B26" s="129"/>
      <c r="C26" s="129"/>
      <c r="D26" s="127"/>
    </row>
    <row r="27" spans="1:4" ht="14.25">
      <c r="A27" s="129" t="s">
        <v>139</v>
      </c>
      <c r="B27" s="138">
        <v>1168.5</v>
      </c>
      <c r="C27" s="133">
        <v>65</v>
      </c>
      <c r="D27" s="133">
        <f>B27/10*C27</f>
        <v>7595.25</v>
      </c>
    </row>
    <row r="28" spans="1:4" ht="14.25">
      <c r="A28" s="129" t="s">
        <v>140</v>
      </c>
      <c r="B28" s="138">
        <v>460.7</v>
      </c>
      <c r="C28" s="133">
        <v>104</v>
      </c>
      <c r="D28" s="133">
        <f>B28/10*C28</f>
        <v>4791.28</v>
      </c>
    </row>
    <row r="29" spans="1:4" ht="14.25">
      <c r="A29" s="129" t="s">
        <v>141</v>
      </c>
      <c r="B29" s="138">
        <v>672.2</v>
      </c>
      <c r="C29" s="133">
        <v>60</v>
      </c>
      <c r="D29" s="133">
        <f>B29/10*C29</f>
        <v>4033.2</v>
      </c>
    </row>
    <row r="30" spans="1:4" ht="14.25">
      <c r="A30" s="129" t="s">
        <v>142</v>
      </c>
      <c r="B30" s="138">
        <v>207.3</v>
      </c>
      <c r="C30" s="133">
        <v>55</v>
      </c>
      <c r="D30" s="133">
        <f>B30/10*C30</f>
        <v>1140.15</v>
      </c>
    </row>
    <row r="31" spans="1:4" ht="14.25">
      <c r="A31" s="129" t="s">
        <v>143</v>
      </c>
      <c r="B31" s="138">
        <v>2</v>
      </c>
      <c r="C31" s="133">
        <v>60</v>
      </c>
      <c r="D31" s="133">
        <f>B31/10*C31</f>
        <v>12</v>
      </c>
    </row>
    <row r="32" spans="1:4" ht="15">
      <c r="A32" s="127" t="s">
        <v>144</v>
      </c>
      <c r="B32" s="135">
        <f>SUM(B27:B31)</f>
        <v>2510.7000000000003</v>
      </c>
      <c r="C32" s="133"/>
      <c r="D32" s="135">
        <f>D27+D28+D29+D30+D31</f>
        <v>17571.88</v>
      </c>
    </row>
    <row r="33" spans="1:4" ht="14.25">
      <c r="A33" s="129" t="s">
        <v>145</v>
      </c>
      <c r="B33" s="138">
        <v>7136</v>
      </c>
      <c r="C33" s="133">
        <v>15</v>
      </c>
      <c r="D33" s="133">
        <f>B33/10*C33</f>
        <v>10704</v>
      </c>
    </row>
    <row r="34" spans="1:4" ht="14.25">
      <c r="A34" s="129" t="s">
        <v>146</v>
      </c>
      <c r="B34" s="138">
        <v>12000</v>
      </c>
      <c r="C34" s="133">
        <v>3.5</v>
      </c>
      <c r="D34" s="133">
        <f>B34*C34/1000</f>
        <v>42</v>
      </c>
    </row>
    <row r="35" spans="1:4" ht="14.25">
      <c r="A35" s="129" t="s">
        <v>147</v>
      </c>
      <c r="B35" s="138">
        <v>66.7</v>
      </c>
      <c r="C35" s="133">
        <v>37.5</v>
      </c>
      <c r="D35" s="133">
        <f>B35/10*C35</f>
        <v>250.125</v>
      </c>
    </row>
    <row r="36" spans="1:4" ht="14.25">
      <c r="A36" s="129" t="s">
        <v>148</v>
      </c>
      <c r="B36" s="138">
        <v>1590</v>
      </c>
      <c r="C36" s="133">
        <v>10</v>
      </c>
      <c r="D36" s="133">
        <f>B36/10*C36</f>
        <v>1590</v>
      </c>
    </row>
    <row r="37" spans="1:4" ht="14.25">
      <c r="A37" s="129" t="s">
        <v>149</v>
      </c>
      <c r="B37" s="138">
        <v>330</v>
      </c>
      <c r="C37" s="133">
        <v>12</v>
      </c>
      <c r="D37" s="133">
        <f>B37/10*C37</f>
        <v>396</v>
      </c>
    </row>
    <row r="38" spans="1:4" ht="14.25">
      <c r="A38" s="129" t="s">
        <v>150</v>
      </c>
      <c r="B38" s="138"/>
      <c r="C38" s="133">
        <v>9</v>
      </c>
      <c r="D38" s="133">
        <f>B38/10*C38</f>
        <v>0</v>
      </c>
    </row>
    <row r="39" spans="1:4" ht="15">
      <c r="A39" s="127" t="s">
        <v>151</v>
      </c>
      <c r="B39" s="138"/>
      <c r="C39" s="133"/>
      <c r="D39" s="141">
        <f>SUM(D32:D38)</f>
        <v>30554.005</v>
      </c>
    </row>
    <row r="41" spans="1:4" ht="15.75" customHeight="1">
      <c r="A41" s="249" t="s">
        <v>42</v>
      </c>
      <c r="B41" s="249"/>
      <c r="C41" s="249"/>
      <c r="D41" s="249"/>
    </row>
    <row r="42" spans="1:4" s="140" customFormat="1" ht="15">
      <c r="A42" s="122" t="s">
        <v>153</v>
      </c>
      <c r="B42" s="123" t="s">
        <v>131</v>
      </c>
      <c r="C42" s="122" t="s">
        <v>132</v>
      </c>
      <c r="D42" s="122" t="s">
        <v>133</v>
      </c>
    </row>
    <row r="43" spans="1:4" s="140" customFormat="1" ht="15">
      <c r="A43" s="124" t="s">
        <v>134</v>
      </c>
      <c r="B43" s="125" t="s">
        <v>135</v>
      </c>
      <c r="C43" s="126" t="s">
        <v>136</v>
      </c>
      <c r="D43" s="126" t="s">
        <v>137</v>
      </c>
    </row>
    <row r="44" spans="1:4" s="140" customFormat="1" ht="15">
      <c r="A44" s="127" t="s">
        <v>138</v>
      </c>
      <c r="B44" s="129"/>
      <c r="C44" s="129"/>
      <c r="D44" s="127"/>
    </row>
    <row r="45" spans="1:4" ht="14.25">
      <c r="A45" s="129" t="s">
        <v>139</v>
      </c>
      <c r="B45" s="138">
        <v>181.9</v>
      </c>
      <c r="C45" s="133">
        <v>65</v>
      </c>
      <c r="D45" s="133">
        <f>B45/10*C45</f>
        <v>1182.3500000000001</v>
      </c>
    </row>
    <row r="46" spans="1:4" ht="14.25">
      <c r="A46" s="129" t="s">
        <v>140</v>
      </c>
      <c r="B46" s="138">
        <v>166</v>
      </c>
      <c r="C46" s="133">
        <v>104</v>
      </c>
      <c r="D46" s="133">
        <f>B46/10*C46</f>
        <v>1726.4</v>
      </c>
    </row>
    <row r="47" spans="1:4" ht="14.25">
      <c r="A47" s="129" t="s">
        <v>141</v>
      </c>
      <c r="B47" s="138">
        <v>328.6</v>
      </c>
      <c r="C47" s="133">
        <v>60</v>
      </c>
      <c r="D47" s="133">
        <f>B47/10*C47</f>
        <v>1971.6</v>
      </c>
    </row>
    <row r="48" spans="1:4" ht="14.25">
      <c r="A48" s="129" t="s">
        <v>142</v>
      </c>
      <c r="B48" s="138">
        <v>26.8</v>
      </c>
      <c r="C48" s="133">
        <v>55</v>
      </c>
      <c r="D48" s="133">
        <f>B48/10*C48</f>
        <v>147.4</v>
      </c>
    </row>
    <row r="49" spans="1:4" ht="14.25">
      <c r="A49" s="129" t="s">
        <v>143</v>
      </c>
      <c r="B49" s="138"/>
      <c r="C49" s="133">
        <v>60</v>
      </c>
      <c r="D49" s="133">
        <f>B49/10*C49</f>
        <v>0</v>
      </c>
    </row>
    <row r="50" spans="1:4" ht="15">
      <c r="A50" s="127" t="s">
        <v>144</v>
      </c>
      <c r="B50" s="135">
        <f>SUM(B45:B49)</f>
        <v>703.3</v>
      </c>
      <c r="C50" s="133"/>
      <c r="D50" s="135">
        <f>D45+D46+D47+D48+D49</f>
        <v>5027.75</v>
      </c>
    </row>
    <row r="51" spans="1:4" ht="14.25">
      <c r="A51" s="129" t="s">
        <v>145</v>
      </c>
      <c r="B51" s="138">
        <v>1372</v>
      </c>
      <c r="C51" s="133">
        <v>15</v>
      </c>
      <c r="D51" s="133">
        <f>B51/10*C51</f>
        <v>2058</v>
      </c>
    </row>
    <row r="52" spans="1:4" ht="14.25">
      <c r="A52" s="129" t="s">
        <v>146</v>
      </c>
      <c r="B52" s="138">
        <v>7000</v>
      </c>
      <c r="C52" s="133">
        <v>3.5</v>
      </c>
      <c r="D52" s="133">
        <f>B52*C52/1000</f>
        <v>24.5</v>
      </c>
    </row>
    <row r="53" spans="1:4" ht="14.25">
      <c r="A53" s="129" t="s">
        <v>147</v>
      </c>
      <c r="B53" s="138">
        <v>34</v>
      </c>
      <c r="C53" s="133">
        <v>37.5</v>
      </c>
      <c r="D53" s="133">
        <f>B53/10*C53</f>
        <v>127.5</v>
      </c>
    </row>
    <row r="54" spans="1:4" ht="14.25">
      <c r="A54" s="129" t="s">
        <v>148</v>
      </c>
      <c r="B54" s="138">
        <v>390</v>
      </c>
      <c r="C54" s="133">
        <v>10</v>
      </c>
      <c r="D54" s="133">
        <f>B54/10*C54</f>
        <v>390</v>
      </c>
    </row>
    <row r="55" spans="1:4" ht="14.25">
      <c r="A55" s="129" t="s">
        <v>149</v>
      </c>
      <c r="B55" s="138">
        <v>80</v>
      </c>
      <c r="C55" s="133">
        <v>12</v>
      </c>
      <c r="D55" s="133">
        <f>B55/10*C55</f>
        <v>96</v>
      </c>
    </row>
    <row r="56" spans="1:4" ht="14.25">
      <c r="A56" s="129" t="s">
        <v>150</v>
      </c>
      <c r="B56" s="138">
        <v>6060</v>
      </c>
      <c r="C56" s="133">
        <v>9</v>
      </c>
      <c r="D56" s="133">
        <f>B56/10*C56</f>
        <v>5454</v>
      </c>
    </row>
    <row r="57" spans="1:4" ht="15">
      <c r="A57" s="127" t="s">
        <v>151</v>
      </c>
      <c r="B57" s="138"/>
      <c r="C57" s="133"/>
      <c r="D57" s="135">
        <f>D50+D51+D52+D53+D54+D55+D56</f>
        <v>13177.75</v>
      </c>
    </row>
    <row r="59" spans="1:4" ht="15.75" customHeight="1">
      <c r="A59" s="249" t="s">
        <v>154</v>
      </c>
      <c r="B59" s="249"/>
      <c r="C59" s="249"/>
      <c r="D59" s="249"/>
    </row>
    <row r="60" spans="1:4" s="140" customFormat="1" ht="15">
      <c r="A60" s="122" t="s">
        <v>153</v>
      </c>
      <c r="B60" s="123" t="s">
        <v>131</v>
      </c>
      <c r="C60" s="122" t="s">
        <v>132</v>
      </c>
      <c r="D60" s="122" t="s">
        <v>133</v>
      </c>
    </row>
    <row r="61" spans="1:4" s="140" customFormat="1" ht="15">
      <c r="A61" s="124" t="s">
        <v>134</v>
      </c>
      <c r="B61" s="125" t="s">
        <v>135</v>
      </c>
      <c r="C61" s="126" t="s">
        <v>136</v>
      </c>
      <c r="D61" s="126" t="s">
        <v>137</v>
      </c>
    </row>
    <row r="62" spans="1:4" s="140" customFormat="1" ht="15">
      <c r="A62" s="127" t="s">
        <v>138</v>
      </c>
      <c r="B62" s="129"/>
      <c r="C62" s="129"/>
      <c r="D62" s="127"/>
    </row>
    <row r="63" spans="1:4" ht="14.25">
      <c r="A63" s="129" t="s">
        <v>139</v>
      </c>
      <c r="B63" s="138"/>
      <c r="C63" s="133">
        <v>65</v>
      </c>
      <c r="D63" s="133">
        <f>B63/10*C63</f>
        <v>0</v>
      </c>
    </row>
    <row r="64" spans="1:4" ht="14.25">
      <c r="A64" s="129" t="s">
        <v>140</v>
      </c>
      <c r="B64" s="138"/>
      <c r="C64" s="133">
        <v>104</v>
      </c>
      <c r="D64" s="133">
        <f>B64/10*C64</f>
        <v>0</v>
      </c>
    </row>
    <row r="65" spans="1:4" ht="14.25">
      <c r="A65" s="129" t="s">
        <v>141</v>
      </c>
      <c r="B65" s="138"/>
      <c r="C65" s="133">
        <v>60</v>
      </c>
      <c r="D65" s="133">
        <f>B65/10*C65</f>
        <v>0</v>
      </c>
    </row>
    <row r="66" spans="1:4" ht="14.25">
      <c r="A66" s="129" t="s">
        <v>142</v>
      </c>
      <c r="B66" s="138"/>
      <c r="C66" s="133">
        <v>55</v>
      </c>
      <c r="D66" s="133">
        <f>B66/10*C66</f>
        <v>0</v>
      </c>
    </row>
    <row r="67" spans="1:4" ht="14.25">
      <c r="A67" s="129" t="s">
        <v>143</v>
      </c>
      <c r="B67" s="138"/>
      <c r="C67" s="133">
        <v>60</v>
      </c>
      <c r="D67" s="133">
        <f>B67/10*C67</f>
        <v>0</v>
      </c>
    </row>
    <row r="68" spans="1:4" ht="15">
      <c r="A68" s="127" t="s">
        <v>144</v>
      </c>
      <c r="B68" s="135"/>
      <c r="C68" s="133"/>
      <c r="D68" s="135">
        <f>D63+D64+D65+D66+D67</f>
        <v>0</v>
      </c>
    </row>
    <row r="69" spans="1:4" ht="14.25">
      <c r="A69" s="129" t="s">
        <v>145</v>
      </c>
      <c r="B69" s="138"/>
      <c r="C69" s="133">
        <v>15</v>
      </c>
      <c r="D69" s="133">
        <f>B69/10*C69</f>
        <v>0</v>
      </c>
    </row>
    <row r="70" spans="1:4" ht="14.25">
      <c r="A70" s="129" t="s">
        <v>146</v>
      </c>
      <c r="B70" s="138"/>
      <c r="C70" s="133">
        <v>3.5</v>
      </c>
      <c r="D70" s="133">
        <f>B70*C70/1000</f>
        <v>0</v>
      </c>
    </row>
    <row r="71" spans="1:4" ht="14.25">
      <c r="A71" s="129" t="s">
        <v>147</v>
      </c>
      <c r="B71" s="138"/>
      <c r="C71" s="133">
        <v>37.5</v>
      </c>
      <c r="D71" s="133">
        <f>B71/10*C71</f>
        <v>0</v>
      </c>
    </row>
    <row r="72" spans="1:4" ht="14.25">
      <c r="A72" s="129" t="s">
        <v>148</v>
      </c>
      <c r="B72" s="138"/>
      <c r="C72" s="133">
        <v>10</v>
      </c>
      <c r="D72" s="133">
        <f>B72/10*C72</f>
        <v>0</v>
      </c>
    </row>
    <row r="73" spans="1:4" ht="14.25">
      <c r="A73" s="129" t="s">
        <v>149</v>
      </c>
      <c r="B73" s="138"/>
      <c r="C73" s="133">
        <v>12</v>
      </c>
      <c r="D73" s="133">
        <f>B73/10*C73</f>
        <v>0</v>
      </c>
    </row>
    <row r="74" spans="1:4" ht="14.25">
      <c r="A74" s="129" t="s">
        <v>150</v>
      </c>
      <c r="B74" s="138"/>
      <c r="C74" s="133">
        <v>9</v>
      </c>
      <c r="D74" s="133">
        <f>B74/10*C74</f>
        <v>0</v>
      </c>
    </row>
    <row r="75" spans="1:4" ht="15">
      <c r="A75" s="127" t="s">
        <v>151</v>
      </c>
      <c r="B75" s="138"/>
      <c r="C75" s="133"/>
      <c r="D75" s="135">
        <f>D68+D69+D70+D71+D72+D73+D74</f>
        <v>0</v>
      </c>
    </row>
    <row r="77" spans="1:4" ht="18">
      <c r="A77" s="249" t="s">
        <v>155</v>
      </c>
      <c r="B77" s="249"/>
      <c r="C77" s="249"/>
      <c r="D77" s="249"/>
    </row>
    <row r="78" spans="1:4" s="140" customFormat="1" ht="15">
      <c r="A78" s="122" t="s">
        <v>153</v>
      </c>
      <c r="B78" s="123" t="s">
        <v>131</v>
      </c>
      <c r="C78" s="122" t="s">
        <v>132</v>
      </c>
      <c r="D78" s="122" t="s">
        <v>133</v>
      </c>
    </row>
    <row r="79" spans="1:4" s="140" customFormat="1" ht="15">
      <c r="A79" s="124" t="s">
        <v>134</v>
      </c>
      <c r="B79" s="125" t="s">
        <v>135</v>
      </c>
      <c r="C79" s="126" t="s">
        <v>136</v>
      </c>
      <c r="D79" s="126" t="s">
        <v>137</v>
      </c>
    </row>
    <row r="80" spans="1:4" s="140" customFormat="1" ht="15">
      <c r="A80" s="127" t="s">
        <v>138</v>
      </c>
      <c r="B80" s="127"/>
      <c r="C80" s="127"/>
      <c r="D80" s="127"/>
    </row>
    <row r="81" spans="1:4" ht="14.25">
      <c r="A81" s="129" t="s">
        <v>139</v>
      </c>
      <c r="B81" s="133">
        <f>B63+B45+B27+B9</f>
        <v>1350.4</v>
      </c>
      <c r="C81" s="133">
        <v>65</v>
      </c>
      <c r="D81" s="133">
        <f>B81/10*C81</f>
        <v>8777.600000000002</v>
      </c>
    </row>
    <row r="82" spans="1:4" ht="14.25">
      <c r="A82" s="129" t="s">
        <v>140</v>
      </c>
      <c r="B82" s="133">
        <f>B64+B46+B28+B10</f>
        <v>626.7</v>
      </c>
      <c r="C82" s="133">
        <v>104</v>
      </c>
      <c r="D82" s="133">
        <f>B82/10*C82</f>
        <v>6517.68</v>
      </c>
    </row>
    <row r="83" spans="1:4" ht="14.25">
      <c r="A83" s="129" t="s">
        <v>141</v>
      </c>
      <c r="B83" s="133">
        <f>B65+B47+B29+B11</f>
        <v>1000.8000000000001</v>
      </c>
      <c r="C83" s="133">
        <v>60</v>
      </c>
      <c r="D83" s="133">
        <f>B83/10*C83</f>
        <v>6004.800000000001</v>
      </c>
    </row>
    <row r="84" spans="1:4" ht="14.25">
      <c r="A84" s="129" t="s">
        <v>142</v>
      </c>
      <c r="B84" s="133">
        <f>B66+B48+B30+B12</f>
        <v>234.10000000000002</v>
      </c>
      <c r="C84" s="133">
        <v>55</v>
      </c>
      <c r="D84" s="133">
        <f>B84/10*C84</f>
        <v>1287.5500000000002</v>
      </c>
    </row>
    <row r="85" spans="1:4" ht="14.25">
      <c r="A85" s="129" t="s">
        <v>143</v>
      </c>
      <c r="B85" s="133">
        <f>B67+B49+B31+B13</f>
        <v>2</v>
      </c>
      <c r="C85" s="133">
        <v>60</v>
      </c>
      <c r="D85" s="133">
        <f>B85/10*C85</f>
        <v>12</v>
      </c>
    </row>
    <row r="86" spans="1:4" ht="15">
      <c r="A86" s="127" t="s">
        <v>144</v>
      </c>
      <c r="B86" s="135">
        <f>SUM(B81:B85)</f>
        <v>3214</v>
      </c>
      <c r="C86" s="133"/>
      <c r="D86" s="135">
        <f>D81+D82+D83+D84+D85</f>
        <v>22599.63</v>
      </c>
    </row>
    <row r="87" spans="1:4" ht="14.25">
      <c r="A87" s="129" t="s">
        <v>145</v>
      </c>
      <c r="B87" s="133">
        <f aca="true" t="shared" si="0" ref="B87:B92">B69+B51+B33+B15</f>
        <v>8508</v>
      </c>
      <c r="C87" s="133">
        <v>15</v>
      </c>
      <c r="D87" s="133">
        <f>B87/10*C87</f>
        <v>12762</v>
      </c>
    </row>
    <row r="88" spans="1:4" ht="14.25">
      <c r="A88" s="129" t="s">
        <v>146</v>
      </c>
      <c r="B88" s="133">
        <f t="shared" si="0"/>
        <v>19000</v>
      </c>
      <c r="C88" s="133">
        <v>3.5</v>
      </c>
      <c r="D88" s="133">
        <f>B88*C88/1000</f>
        <v>66.5</v>
      </c>
    </row>
    <row r="89" spans="1:4" ht="14.25">
      <c r="A89" s="129" t="s">
        <v>147</v>
      </c>
      <c r="B89" s="133">
        <f t="shared" si="0"/>
        <v>100.7</v>
      </c>
      <c r="C89" s="133">
        <v>37.5</v>
      </c>
      <c r="D89" s="133">
        <f>B89/10*C89</f>
        <v>377.625</v>
      </c>
    </row>
    <row r="90" spans="1:4" ht="14.25">
      <c r="A90" s="129" t="s">
        <v>148</v>
      </c>
      <c r="B90" s="133">
        <f t="shared" si="0"/>
        <v>1980</v>
      </c>
      <c r="C90" s="133">
        <v>10</v>
      </c>
      <c r="D90" s="133">
        <f>B90/10*C90</f>
        <v>1980</v>
      </c>
    </row>
    <row r="91" spans="1:4" ht="14.25">
      <c r="A91" s="129" t="s">
        <v>149</v>
      </c>
      <c r="B91" s="133">
        <f t="shared" si="0"/>
        <v>410</v>
      </c>
      <c r="C91" s="133">
        <v>12</v>
      </c>
      <c r="D91" s="133">
        <f>B91/10*C91</f>
        <v>492</v>
      </c>
    </row>
    <row r="92" spans="1:4" ht="14.25">
      <c r="A92" s="129" t="s">
        <v>150</v>
      </c>
      <c r="B92" s="133">
        <f t="shared" si="0"/>
        <v>6060</v>
      </c>
      <c r="C92" s="133">
        <v>9</v>
      </c>
      <c r="D92" s="133">
        <f>B92/10*C92</f>
        <v>5454</v>
      </c>
    </row>
    <row r="93" spans="1:4" ht="15">
      <c r="A93" s="127" t="s">
        <v>151</v>
      </c>
      <c r="B93" s="133"/>
      <c r="C93" s="133"/>
      <c r="D93" s="181">
        <f>D86+D87+D88+D89+D90+D91+D92</f>
        <v>43731.755000000005</v>
      </c>
    </row>
    <row r="95" ht="12.75">
      <c r="A95" s="119" t="s">
        <v>186</v>
      </c>
    </row>
    <row r="97" spans="1:3" ht="12.75">
      <c r="A97" s="142" t="s">
        <v>187</v>
      </c>
      <c r="B97" s="169"/>
      <c r="C97" s="168" t="s">
        <v>156</v>
      </c>
    </row>
    <row r="98" spans="1:4" ht="12.75">
      <c r="A98" s="142" t="s">
        <v>182</v>
      </c>
      <c r="C98" s="168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78"/>
  <sheetViews>
    <sheetView tabSelected="1" zoomScalePageLayoutView="0" workbookViewId="0" topLeftCell="B61">
      <selection activeCell="F81" sqref="F81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44"/>
      <c r="B1" s="219"/>
      <c r="C1" s="219"/>
      <c r="D1" s="219"/>
      <c r="E1" s="219"/>
      <c r="F1" s="219"/>
      <c r="G1" s="219"/>
      <c r="H1" s="219"/>
      <c r="I1" s="219"/>
    </row>
    <row r="2" spans="1:9" ht="15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3" spans="1:9" ht="15">
      <c r="A3" s="237" t="s">
        <v>248</v>
      </c>
      <c r="B3" s="218"/>
      <c r="C3" s="218"/>
      <c r="D3" s="218"/>
      <c r="E3" s="218"/>
      <c r="F3" s="218"/>
      <c r="G3" s="218"/>
      <c r="H3" s="218"/>
      <c r="I3" s="218"/>
    </row>
    <row r="5" spans="1:9" ht="30" customHeight="1">
      <c r="A5" s="245" t="s">
        <v>1</v>
      </c>
      <c r="B5" s="247" t="s">
        <v>2</v>
      </c>
      <c r="C5" s="4" t="s">
        <v>3</v>
      </c>
      <c r="D5" s="11" t="s">
        <v>113</v>
      </c>
      <c r="E5" s="11" t="s">
        <v>120</v>
      </c>
      <c r="F5" s="4" t="s">
        <v>121</v>
      </c>
      <c r="G5" s="18" t="s">
        <v>4</v>
      </c>
      <c r="H5" s="18" t="s">
        <v>4</v>
      </c>
      <c r="I5" s="19" t="s">
        <v>4</v>
      </c>
    </row>
    <row r="6" spans="1:9" ht="35.25" thickBot="1">
      <c r="A6" s="246"/>
      <c r="B6" s="248"/>
      <c r="C6" s="47" t="s">
        <v>251</v>
      </c>
      <c r="D6" s="48" t="s">
        <v>252</v>
      </c>
      <c r="E6" s="48" t="s">
        <v>253</v>
      </c>
      <c r="F6" s="47" t="s">
        <v>253</v>
      </c>
      <c r="G6" s="49" t="s">
        <v>254</v>
      </c>
      <c r="H6" s="49" t="s">
        <v>255</v>
      </c>
      <c r="I6" s="50" t="s">
        <v>256</v>
      </c>
    </row>
    <row r="7" spans="1:9" ht="26.25">
      <c r="A7" s="238">
        <v>1</v>
      </c>
      <c r="B7" s="51" t="s">
        <v>5</v>
      </c>
      <c r="C7" s="52">
        <v>628</v>
      </c>
      <c r="D7" s="53">
        <v>576</v>
      </c>
      <c r="E7" s="53">
        <v>413</v>
      </c>
      <c r="F7" s="54">
        <v>400</v>
      </c>
      <c r="G7" s="55">
        <f>F7/E7*100</f>
        <v>96.85230024213075</v>
      </c>
      <c r="H7" s="56">
        <f>F7/D7*100</f>
        <v>69.44444444444444</v>
      </c>
      <c r="I7" s="57">
        <f>F7/C7*100</f>
        <v>63.69426751592356</v>
      </c>
    </row>
    <row r="8" spans="1:9" ht="15">
      <c r="A8" s="239"/>
      <c r="B8" s="7" t="s">
        <v>6</v>
      </c>
      <c r="C8" s="6">
        <v>12</v>
      </c>
      <c r="D8" s="10">
        <v>-8</v>
      </c>
      <c r="E8" s="10">
        <v>3</v>
      </c>
      <c r="F8" s="6">
        <v>3</v>
      </c>
      <c r="G8" s="20">
        <f>F8/E8*100</f>
        <v>100</v>
      </c>
      <c r="H8" s="21">
        <f aca="true" t="shared" si="0" ref="H8:H74">F8/D8*100</f>
        <v>-37.5</v>
      </c>
      <c r="I8" s="58">
        <f aca="true" t="shared" si="1" ref="I8:I74">F8/C8*100</f>
        <v>25</v>
      </c>
    </row>
    <row r="9" spans="1:9" ht="15">
      <c r="A9" s="239"/>
      <c r="B9" s="40" t="s">
        <v>117</v>
      </c>
      <c r="C9" s="41"/>
      <c r="D9" s="42"/>
      <c r="E9" s="42">
        <v>0</v>
      </c>
      <c r="F9" s="43">
        <v>0</v>
      </c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10" ht="15.75" thickBot="1">
      <c r="A10" s="240"/>
      <c r="B10" s="59" t="s">
        <v>7</v>
      </c>
      <c r="C10" s="60">
        <v>0</v>
      </c>
      <c r="D10" s="61">
        <v>-5</v>
      </c>
      <c r="E10" s="61">
        <v>0</v>
      </c>
      <c r="F10" s="60">
        <v>-13</v>
      </c>
      <c r="G10" s="62" t="e">
        <f aca="true" t="shared" si="2" ref="G10:G75">F10/E10*100</f>
        <v>#DIV/0!</v>
      </c>
      <c r="H10" s="63">
        <f t="shared" si="0"/>
        <v>260</v>
      </c>
      <c r="I10" s="64" t="e">
        <f t="shared" si="1"/>
        <v>#DIV/0!</v>
      </c>
      <c r="J10" s="206" t="s">
        <v>267</v>
      </c>
    </row>
    <row r="11" spans="1:9" ht="15">
      <c r="A11" s="238">
        <v>2</v>
      </c>
      <c r="B11" s="65" t="s">
        <v>8</v>
      </c>
      <c r="C11" s="52">
        <v>290</v>
      </c>
      <c r="D11" s="53">
        <v>346</v>
      </c>
      <c r="E11" s="185">
        <v>207</v>
      </c>
      <c r="F11" s="185">
        <v>207</v>
      </c>
      <c r="G11" s="55">
        <f t="shared" si="2"/>
        <v>100</v>
      </c>
      <c r="H11" s="56">
        <f t="shared" si="0"/>
        <v>59.82658959537572</v>
      </c>
      <c r="I11" s="57">
        <f t="shared" si="1"/>
        <v>71.37931034482759</v>
      </c>
    </row>
    <row r="12" spans="1:10" ht="15">
      <c r="A12" s="239"/>
      <c r="B12" s="7" t="s">
        <v>9</v>
      </c>
      <c r="C12" s="6">
        <v>159</v>
      </c>
      <c r="D12" s="10">
        <v>321</v>
      </c>
      <c r="E12" s="186">
        <v>163</v>
      </c>
      <c r="F12" s="186">
        <v>163</v>
      </c>
      <c r="G12" s="20">
        <f t="shared" si="2"/>
        <v>100</v>
      </c>
      <c r="H12" s="21">
        <f t="shared" si="0"/>
        <v>50.77881619937694</v>
      </c>
      <c r="I12" s="58">
        <f t="shared" si="1"/>
        <v>102.51572327044025</v>
      </c>
      <c r="J12" t="s">
        <v>268</v>
      </c>
    </row>
    <row r="13" spans="1:9" ht="15">
      <c r="A13" s="239"/>
      <c r="B13" s="7" t="s">
        <v>10</v>
      </c>
      <c r="C13" s="6">
        <v>17</v>
      </c>
      <c r="D13" s="10">
        <v>7</v>
      </c>
      <c r="E13" s="186">
        <v>10</v>
      </c>
      <c r="F13" s="186">
        <v>10</v>
      </c>
      <c r="G13" s="20">
        <f t="shared" si="2"/>
        <v>100</v>
      </c>
      <c r="H13" s="21">
        <f t="shared" si="0"/>
        <v>142.85714285714286</v>
      </c>
      <c r="I13" s="58">
        <f t="shared" si="1"/>
        <v>58.82352941176471</v>
      </c>
    </row>
    <row r="14" spans="1:9" ht="15">
      <c r="A14" s="239"/>
      <c r="B14" s="7" t="s">
        <v>11</v>
      </c>
      <c r="C14" s="6">
        <v>2</v>
      </c>
      <c r="D14" s="10">
        <v>4</v>
      </c>
      <c r="E14" s="186">
        <v>4</v>
      </c>
      <c r="F14" s="10">
        <v>4</v>
      </c>
      <c r="G14" s="20">
        <f t="shared" si="2"/>
        <v>100</v>
      </c>
      <c r="H14" s="21">
        <f t="shared" si="0"/>
        <v>100</v>
      </c>
      <c r="I14" s="58">
        <f t="shared" si="1"/>
        <v>200</v>
      </c>
    </row>
    <row r="15" spans="1:9" ht="26.25">
      <c r="A15" s="239"/>
      <c r="B15" s="8" t="s">
        <v>12</v>
      </c>
      <c r="C15" s="187">
        <f>C12+C14</f>
        <v>161</v>
      </c>
      <c r="D15" s="187">
        <f>D12+D14</f>
        <v>325</v>
      </c>
      <c r="E15" s="187">
        <f>E12+E14</f>
        <v>167</v>
      </c>
      <c r="F15" s="187">
        <f>F12+F14</f>
        <v>167</v>
      </c>
      <c r="G15" s="20">
        <f t="shared" si="2"/>
        <v>100</v>
      </c>
      <c r="H15" s="21">
        <f t="shared" si="0"/>
        <v>51.38461538461539</v>
      </c>
      <c r="I15" s="58">
        <f t="shared" si="1"/>
        <v>103.72670807453417</v>
      </c>
    </row>
    <row r="16" spans="1:9" ht="26.25">
      <c r="A16" s="239"/>
      <c r="B16" s="24" t="s">
        <v>13</v>
      </c>
      <c r="C16" s="25">
        <f>C14/C15</f>
        <v>0.012422360248447204</v>
      </c>
      <c r="D16" s="26">
        <f>D14/D15</f>
        <v>0.012307692307692308</v>
      </c>
      <c r="E16" s="26">
        <f>E14/E15</f>
        <v>0.023952095808383235</v>
      </c>
      <c r="F16" s="27">
        <f>F14/F15</f>
        <v>0.023952095808383235</v>
      </c>
      <c r="G16" s="20">
        <f t="shared" si="2"/>
        <v>100</v>
      </c>
      <c r="H16" s="21">
        <f t="shared" si="0"/>
        <v>194.6107784431138</v>
      </c>
      <c r="I16" s="58">
        <f t="shared" si="1"/>
        <v>192.81437125748505</v>
      </c>
    </row>
    <row r="17" spans="1:9" ht="15.75" thickBot="1">
      <c r="A17" s="240"/>
      <c r="B17" s="66" t="s">
        <v>14</v>
      </c>
      <c r="C17" s="67">
        <f>C13/C15</f>
        <v>0.10559006211180125</v>
      </c>
      <c r="D17" s="68">
        <f>D13/D15</f>
        <v>0.021538461538461538</v>
      </c>
      <c r="E17" s="68">
        <f>E13/E15</f>
        <v>0.059880239520958084</v>
      </c>
      <c r="F17" s="69">
        <f>F13/F15</f>
        <v>0.059880239520958084</v>
      </c>
      <c r="G17" s="62">
        <f t="shared" si="2"/>
        <v>100</v>
      </c>
      <c r="H17" s="63">
        <f t="shared" si="0"/>
        <v>278.01539777587686</v>
      </c>
      <c r="I17" s="64">
        <f t="shared" si="1"/>
        <v>56.710109193377946</v>
      </c>
    </row>
    <row r="18" spans="1:9" ht="15">
      <c r="A18" s="238">
        <v>3</v>
      </c>
      <c r="B18" s="65" t="s">
        <v>15</v>
      </c>
      <c r="C18" s="52">
        <v>2560</v>
      </c>
      <c r="D18" s="53">
        <v>26623.8</v>
      </c>
      <c r="E18" s="195">
        <v>13700</v>
      </c>
      <c r="F18" s="196">
        <v>13850</v>
      </c>
      <c r="G18" s="55">
        <f t="shared" si="2"/>
        <v>101.09489051094891</v>
      </c>
      <c r="H18" s="56">
        <f t="shared" si="0"/>
        <v>52.0211239567605</v>
      </c>
      <c r="I18" s="57">
        <f t="shared" si="1"/>
        <v>541.015625</v>
      </c>
    </row>
    <row r="19" spans="1:9" ht="26.25" thickBot="1">
      <c r="A19" s="240"/>
      <c r="B19" s="70" t="s">
        <v>16</v>
      </c>
      <c r="C19" s="71">
        <f>C18/C12/12*1000</f>
        <v>1341.7190775681343</v>
      </c>
      <c r="D19" s="71">
        <f>D18/D12/12*1000</f>
        <v>6911.682242990654</v>
      </c>
      <c r="E19" s="71">
        <f>E18/E12/12*1000</f>
        <v>7004.089979550102</v>
      </c>
      <c r="F19" s="71">
        <f>F18/F12/12*1000</f>
        <v>7080.77709611452</v>
      </c>
      <c r="G19" s="62">
        <f t="shared" si="2"/>
        <v>101.09489051094891</v>
      </c>
      <c r="H19" s="63">
        <f t="shared" si="0"/>
        <v>102.44650791484734</v>
      </c>
      <c r="I19" s="64">
        <f t="shared" si="1"/>
        <v>527.7391679447852</v>
      </c>
    </row>
    <row r="20" spans="1:9" ht="26.25">
      <c r="A20" s="238">
        <v>4</v>
      </c>
      <c r="B20" s="51" t="s">
        <v>20</v>
      </c>
      <c r="C20" s="52">
        <v>6342</v>
      </c>
      <c r="D20" s="53">
        <v>63832.7</v>
      </c>
      <c r="E20" s="188">
        <v>31500</v>
      </c>
      <c r="F20" s="189">
        <v>31520</v>
      </c>
      <c r="G20" s="55">
        <f t="shared" si="2"/>
        <v>100.06349206349205</v>
      </c>
      <c r="H20" s="56">
        <f t="shared" si="0"/>
        <v>49.37908000131594</v>
      </c>
      <c r="I20" s="57">
        <f t="shared" si="1"/>
        <v>497.0040996531063</v>
      </c>
    </row>
    <row r="21" spans="1:9" ht="15.75" thickBot="1">
      <c r="A21" s="240"/>
      <c r="B21" s="75" t="s">
        <v>17</v>
      </c>
      <c r="C21" s="76">
        <f>C20/C7/12*1000</f>
        <v>841.56050955414</v>
      </c>
      <c r="D21" s="76">
        <f>D20/D7/12*1000</f>
        <v>9235.05497685185</v>
      </c>
      <c r="E21" s="76">
        <f>E20/E7/12*1000</f>
        <v>6355.932203389831</v>
      </c>
      <c r="F21" s="76">
        <f>F20/F7/12*1000</f>
        <v>6566.666666666666</v>
      </c>
      <c r="G21" s="62">
        <f t="shared" si="2"/>
        <v>103.31555555555553</v>
      </c>
      <c r="H21" s="63">
        <f t="shared" si="0"/>
        <v>71.10587520189496</v>
      </c>
      <c r="I21" s="79">
        <f t="shared" si="1"/>
        <v>780.2964364553769</v>
      </c>
    </row>
    <row r="22" spans="1:9" ht="39">
      <c r="A22" s="238">
        <v>5</v>
      </c>
      <c r="B22" s="80" t="s">
        <v>18</v>
      </c>
      <c r="C22" s="52">
        <v>70</v>
      </c>
      <c r="D22" s="53">
        <v>51</v>
      </c>
      <c r="E22" s="185">
        <v>50</v>
      </c>
      <c r="F22" s="190">
        <v>52</v>
      </c>
      <c r="G22" s="55">
        <f t="shared" si="2"/>
        <v>104</v>
      </c>
      <c r="H22" s="56">
        <f t="shared" si="0"/>
        <v>101.96078431372548</v>
      </c>
      <c r="I22" s="81">
        <f t="shared" si="1"/>
        <v>74.28571428571429</v>
      </c>
    </row>
    <row r="23" spans="1:9" ht="27" thickBot="1">
      <c r="A23" s="240"/>
      <c r="B23" s="82" t="s">
        <v>21</v>
      </c>
      <c r="C23" s="71">
        <f>C22/C7*100</f>
        <v>11.146496815286625</v>
      </c>
      <c r="D23" s="72">
        <f>D22/D7*100</f>
        <v>8.854166666666668</v>
      </c>
      <c r="E23" s="72">
        <f>E22/E7*100</f>
        <v>12.106537530266344</v>
      </c>
      <c r="F23" s="83">
        <f>F22/F7*100</f>
        <v>13</v>
      </c>
      <c r="G23" s="62">
        <f t="shared" si="2"/>
        <v>107.38000000000001</v>
      </c>
      <c r="H23" s="63">
        <f t="shared" si="0"/>
        <v>146.8235294117647</v>
      </c>
      <c r="I23" s="79">
        <f t="shared" si="1"/>
        <v>116.62857142857142</v>
      </c>
    </row>
    <row r="24" spans="1:9" ht="36.75" customHeight="1">
      <c r="A24" s="241">
        <v>6</v>
      </c>
      <c r="B24" s="99" t="s">
        <v>19</v>
      </c>
      <c r="C24" s="96"/>
      <c r="D24" s="97"/>
      <c r="E24" s="97"/>
      <c r="F24" s="96"/>
      <c r="G24" s="55"/>
      <c r="H24" s="56"/>
      <c r="I24" s="81"/>
    </row>
    <row r="25" spans="1:9" ht="15">
      <c r="A25" s="242"/>
      <c r="B25" s="9" t="s">
        <v>23</v>
      </c>
      <c r="C25" s="6">
        <v>0</v>
      </c>
      <c r="D25" s="10">
        <v>43</v>
      </c>
      <c r="E25" s="186">
        <v>13.5</v>
      </c>
      <c r="F25" s="191">
        <v>11</v>
      </c>
      <c r="G25" s="20">
        <f t="shared" si="2"/>
        <v>81.48148148148148</v>
      </c>
      <c r="H25" s="21">
        <f t="shared" si="0"/>
        <v>25.581395348837212</v>
      </c>
      <c r="I25" s="84" t="e">
        <f t="shared" si="1"/>
        <v>#DIV/0!</v>
      </c>
    </row>
    <row r="26" spans="1:9" ht="15">
      <c r="A26" s="242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10" ht="15">
      <c r="A27" s="242"/>
      <c r="B27" s="7" t="s">
        <v>239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  <c r="J27" s="206" t="s">
        <v>283</v>
      </c>
    </row>
    <row r="28" spans="1:9" ht="15">
      <c r="A28" s="242"/>
      <c r="B28" s="7" t="s">
        <v>25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42"/>
      <c r="B29" s="7" t="s">
        <v>26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42"/>
      <c r="B30" s="7" t="s">
        <v>27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15">
      <c r="A31" s="242"/>
      <c r="B31" s="8" t="s">
        <v>240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42"/>
      <c r="B32" s="7" t="s">
        <v>29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42"/>
      <c r="B33" s="7" t="s">
        <v>30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42"/>
      <c r="B34" s="29" t="s">
        <v>31</v>
      </c>
      <c r="C34" s="33">
        <f>SUM(C35:C43)</f>
        <v>0</v>
      </c>
      <c r="D34" s="34">
        <f>SUM(D35:D43)</f>
        <v>1318.9</v>
      </c>
      <c r="E34" s="34">
        <v>500</v>
      </c>
      <c r="F34" s="34">
        <v>418</v>
      </c>
      <c r="G34" s="20">
        <f t="shared" si="2"/>
        <v>83.6</v>
      </c>
      <c r="H34" s="21">
        <f t="shared" si="0"/>
        <v>31.693077564637196</v>
      </c>
      <c r="I34" s="84" t="e">
        <f t="shared" si="1"/>
        <v>#DIV/0!</v>
      </c>
    </row>
    <row r="35" spans="1:9" ht="15">
      <c r="A35" s="242"/>
      <c r="B35" s="7" t="s">
        <v>32</v>
      </c>
      <c r="C35" s="6">
        <v>0</v>
      </c>
      <c r="D35" s="6">
        <v>1318.9</v>
      </c>
      <c r="E35" s="186">
        <v>500</v>
      </c>
      <c r="F35" s="186">
        <v>418</v>
      </c>
      <c r="G35" s="20">
        <f t="shared" si="2"/>
        <v>83.6</v>
      </c>
      <c r="H35" s="21">
        <f t="shared" si="0"/>
        <v>31.693077564637196</v>
      </c>
      <c r="I35" s="84" t="e">
        <f t="shared" si="1"/>
        <v>#DIV/0!</v>
      </c>
    </row>
    <row r="36" spans="1:9" ht="15">
      <c r="A36" s="242"/>
      <c r="B36" s="7" t="s">
        <v>33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42"/>
      <c r="B37" s="7" t="s">
        <v>239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42"/>
      <c r="B38" s="7" t="s">
        <v>35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42"/>
      <c r="B39" s="7" t="s">
        <v>36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42"/>
      <c r="B40" s="7" t="s">
        <v>37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15">
      <c r="A41" s="242"/>
      <c r="B41" s="8" t="s">
        <v>227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42"/>
      <c r="B42" s="7" t="s">
        <v>39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42"/>
      <c r="B43" s="7" t="s">
        <v>40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42"/>
      <c r="B44" s="24" t="s">
        <v>41</v>
      </c>
      <c r="C44" s="33">
        <f>C45+C46+C47</f>
        <v>13889.5</v>
      </c>
      <c r="D44" s="33">
        <f>D45+D46+D47</f>
        <v>50405.11</v>
      </c>
      <c r="E44" s="33">
        <f>E45+E46+E47</f>
        <v>56000</v>
      </c>
      <c r="F44" s="33">
        <f>F45+F46+F47</f>
        <v>47546.775</v>
      </c>
      <c r="G44" s="20">
        <f t="shared" si="2"/>
        <v>84.90495535714287</v>
      </c>
      <c r="H44" s="21">
        <f t="shared" si="0"/>
        <v>94.32927534529733</v>
      </c>
      <c r="I44" s="84">
        <f t="shared" si="1"/>
        <v>342.3217178444149</v>
      </c>
    </row>
    <row r="45" spans="1:9" ht="15">
      <c r="A45" s="242"/>
      <c r="B45" s="7" t="s">
        <v>185</v>
      </c>
      <c r="C45" s="6">
        <v>1192</v>
      </c>
      <c r="D45" s="10">
        <v>0</v>
      </c>
      <c r="E45" s="15">
        <v>0</v>
      </c>
      <c r="F45" s="34">
        <f>'4 вал.прод'!D21</f>
        <v>0</v>
      </c>
      <c r="G45" s="20" t="e">
        <f t="shared" si="2"/>
        <v>#DIV/0!</v>
      </c>
      <c r="H45" s="21" t="e">
        <f t="shared" si="0"/>
        <v>#DIV/0!</v>
      </c>
      <c r="I45" s="84">
        <f t="shared" si="1"/>
        <v>0</v>
      </c>
    </row>
    <row r="46" spans="1:9" ht="15">
      <c r="A46" s="242"/>
      <c r="B46" s="7" t="s">
        <v>42</v>
      </c>
      <c r="C46" s="6">
        <v>1105</v>
      </c>
      <c r="D46" s="10">
        <v>10211.41</v>
      </c>
      <c r="E46" s="192">
        <v>15500</v>
      </c>
      <c r="F46" s="173">
        <f>'4 вал.прод'!D57</f>
        <v>15816.380000000001</v>
      </c>
      <c r="G46" s="20">
        <f t="shared" si="2"/>
        <v>102.04116129032259</v>
      </c>
      <c r="H46" s="21">
        <f t="shared" si="0"/>
        <v>154.88928561285857</v>
      </c>
      <c r="I46" s="84">
        <f t="shared" si="1"/>
        <v>1431.346606334842</v>
      </c>
    </row>
    <row r="47" spans="1:9" ht="15">
      <c r="A47" s="242"/>
      <c r="B47" s="7" t="s">
        <v>43</v>
      </c>
      <c r="C47" s="6">
        <v>11592.5</v>
      </c>
      <c r="D47" s="10">
        <v>40193.7</v>
      </c>
      <c r="E47" s="192">
        <v>40500</v>
      </c>
      <c r="F47" s="173">
        <f>'4 вал.прод'!D39</f>
        <v>31730.395</v>
      </c>
      <c r="G47" s="20">
        <f>F47/E47*100</f>
        <v>78.34665432098765</v>
      </c>
      <c r="H47" s="21">
        <f>F47/D47*100</f>
        <v>78.94370262006235</v>
      </c>
      <c r="I47" s="84">
        <f>F47/C47*100</f>
        <v>273.71485874487814</v>
      </c>
    </row>
    <row r="48" spans="1:9" ht="15">
      <c r="A48" s="242"/>
      <c r="B48" s="29" t="s">
        <v>44</v>
      </c>
      <c r="C48" s="33">
        <f>C44+C34</f>
        <v>13889.5</v>
      </c>
      <c r="D48" s="34">
        <f>D44+D34</f>
        <v>51724.01</v>
      </c>
      <c r="E48" s="184">
        <f>E44+E34</f>
        <v>56500</v>
      </c>
      <c r="F48" s="173">
        <f>F44+F34</f>
        <v>47964.775</v>
      </c>
      <c r="G48" s="20">
        <f>F48/E48*100</f>
        <v>84.89340707964602</v>
      </c>
      <c r="H48" s="21">
        <f>F48/D48*100</f>
        <v>92.73212769079582</v>
      </c>
      <c r="I48" s="84">
        <f>F48/C48*100</f>
        <v>345.3311854278412</v>
      </c>
    </row>
    <row r="49" spans="1:9" ht="15">
      <c r="A49" s="242"/>
      <c r="B49" s="29" t="s">
        <v>17</v>
      </c>
      <c r="C49" s="22">
        <f>C47/C7/12*1000</f>
        <v>1538.2829087048833</v>
      </c>
      <c r="D49" s="22">
        <f>D47/D7/12*1000</f>
        <v>5815.060763888888</v>
      </c>
      <c r="E49" s="22">
        <f>E47/E7/12*1000</f>
        <v>8171.912832929783</v>
      </c>
      <c r="F49" s="22">
        <f>F47/F7/12*1000</f>
        <v>6610.498958333334</v>
      </c>
      <c r="G49" s="20">
        <f t="shared" si="2"/>
        <v>80.89292058641975</v>
      </c>
      <c r="H49" s="21">
        <f t="shared" si="0"/>
        <v>113.67893177288981</v>
      </c>
      <c r="I49" s="84">
        <f t="shared" si="1"/>
        <v>429.73232822945874</v>
      </c>
    </row>
    <row r="50" spans="1:9" ht="15">
      <c r="A50" s="242"/>
      <c r="B50" s="40" t="s">
        <v>126</v>
      </c>
      <c r="C50" s="44"/>
      <c r="D50" s="45"/>
      <c r="E50" s="193">
        <v>15100</v>
      </c>
      <c r="F50" s="46">
        <f>'4 вал.прод'!D87</f>
        <v>15378</v>
      </c>
      <c r="G50" s="20">
        <f>F50/E50*100</f>
        <v>101.841059602649</v>
      </c>
      <c r="H50" s="21" t="e">
        <f>F50/D50*100</f>
        <v>#DIV/0!</v>
      </c>
      <c r="I50" s="84" t="e">
        <f>F50/C50*100</f>
        <v>#DIV/0!</v>
      </c>
    </row>
    <row r="51" spans="1:9" ht="15.75" thickBot="1">
      <c r="A51" s="243"/>
      <c r="B51" s="85" t="s">
        <v>127</v>
      </c>
      <c r="C51" s="86"/>
      <c r="D51" s="87"/>
      <c r="E51" s="194">
        <v>18500</v>
      </c>
      <c r="F51" s="88">
        <f>'4 вал.прод'!D86</f>
        <v>18665.8</v>
      </c>
      <c r="G51" s="62">
        <f>F51/E51*100</f>
        <v>100.8962162162162</v>
      </c>
      <c r="H51" s="63" t="e">
        <f>F51/D51*100</f>
        <v>#DIV/0!</v>
      </c>
      <c r="I51" s="79" t="e">
        <f>F51/C51*100</f>
        <v>#DIV/0!</v>
      </c>
    </row>
    <row r="52" spans="1:9" ht="26.25">
      <c r="A52" s="238">
        <v>7</v>
      </c>
      <c r="B52" s="89" t="s">
        <v>45</v>
      </c>
      <c r="C52" s="90">
        <f>C47/C53</f>
        <v>445.86538461538464</v>
      </c>
      <c r="D52" s="91">
        <f>D47/D53</f>
        <v>582.5173913043478</v>
      </c>
      <c r="E52" s="91">
        <f>E47/E53</f>
        <v>1928.5714285714287</v>
      </c>
      <c r="F52" s="92">
        <f>F47/F53</f>
        <v>1510.9711904761905</v>
      </c>
      <c r="G52" s="55">
        <f t="shared" si="2"/>
        <v>78.34665432098765</v>
      </c>
      <c r="H52" s="56">
        <f t="shared" si="0"/>
        <v>259.38645146591915</v>
      </c>
      <c r="I52" s="81">
        <f t="shared" si="1"/>
        <v>338.88506320794437</v>
      </c>
    </row>
    <row r="53" spans="1:9" ht="52.5" thickBot="1">
      <c r="A53" s="240"/>
      <c r="B53" s="93" t="s">
        <v>46</v>
      </c>
      <c r="C53" s="60">
        <v>26</v>
      </c>
      <c r="D53" s="61">
        <v>69</v>
      </c>
      <c r="E53" s="197">
        <v>21</v>
      </c>
      <c r="F53" s="197">
        <v>21</v>
      </c>
      <c r="G53" s="62">
        <f t="shared" si="2"/>
        <v>100</v>
      </c>
      <c r="H53" s="63">
        <f t="shared" si="0"/>
        <v>30.434782608695656</v>
      </c>
      <c r="I53" s="79">
        <f t="shared" si="1"/>
        <v>80.76923076923077</v>
      </c>
    </row>
    <row r="54" spans="1:9" ht="15">
      <c r="A54" s="238">
        <v>8</v>
      </c>
      <c r="B54" s="94" t="s">
        <v>47</v>
      </c>
      <c r="C54" s="52">
        <v>2516</v>
      </c>
      <c r="D54" s="53">
        <v>54460</v>
      </c>
      <c r="E54" s="53"/>
      <c r="F54" s="53"/>
      <c r="G54" s="55" t="e">
        <f t="shared" si="2"/>
        <v>#DIV/0!</v>
      </c>
      <c r="H54" s="56">
        <f t="shared" si="0"/>
        <v>0</v>
      </c>
      <c r="I54" s="81">
        <f t="shared" si="1"/>
        <v>0</v>
      </c>
    </row>
    <row r="55" spans="1:9" ht="15.75" thickBot="1">
      <c r="A55" s="240"/>
      <c r="B55" s="75" t="s">
        <v>17</v>
      </c>
      <c r="C55" s="71">
        <f>C54/C7/12*1000</f>
        <v>333.86411889596604</v>
      </c>
      <c r="D55" s="71">
        <f>D54/D7/12*1000</f>
        <v>7879.050925925926</v>
      </c>
      <c r="E55" s="71">
        <f>E54/E7/12*1000</f>
        <v>0</v>
      </c>
      <c r="F55" s="71">
        <f>F54/F7/12*1000</f>
        <v>0</v>
      </c>
      <c r="G55" s="62" t="e">
        <f t="shared" si="2"/>
        <v>#DIV/0!</v>
      </c>
      <c r="H55" s="63">
        <f t="shared" si="0"/>
        <v>0</v>
      </c>
      <c r="I55" s="79">
        <f t="shared" si="1"/>
        <v>0</v>
      </c>
    </row>
    <row r="56" spans="1:9" ht="15">
      <c r="A56" s="238">
        <v>9</v>
      </c>
      <c r="B56" s="95" t="s">
        <v>48</v>
      </c>
      <c r="C56" s="96">
        <f>C58+C66+C67+C68+C69+C72+C73+C74+C75+C76+C77+C78</f>
        <v>50</v>
      </c>
      <c r="D56" s="97">
        <f>D58+D66+D67+D68+D69+D72+D73+D74+D75+D76+D77+D78</f>
        <v>1884.7</v>
      </c>
      <c r="E56" s="97">
        <f>E58+E66+E67+E68+E69+E72+E73+E74+E75+E76+E77+E78</f>
        <v>2031.5</v>
      </c>
      <c r="F56" s="98">
        <f>F58+F66+F67+F68+F69+F72+F73+F74+F75+F76+F77+F78</f>
        <v>1855.5</v>
      </c>
      <c r="G56" s="55">
        <f t="shared" si="2"/>
        <v>91.33645089835098</v>
      </c>
      <c r="H56" s="56">
        <f t="shared" si="0"/>
        <v>98.45068180612299</v>
      </c>
      <c r="I56" s="81">
        <f t="shared" si="1"/>
        <v>3711</v>
      </c>
    </row>
    <row r="57" spans="1:9" ht="15">
      <c r="A57" s="239"/>
      <c r="B57" s="29" t="s">
        <v>17</v>
      </c>
      <c r="C57" s="22">
        <f>C56/C7*1000/12</f>
        <v>6.634819532908704</v>
      </c>
      <c r="D57" s="22">
        <f>D56/D7*1000/12</f>
        <v>272.6707175925926</v>
      </c>
      <c r="E57" s="22">
        <f>E56/E7*1000/12</f>
        <v>409.90718321226797</v>
      </c>
      <c r="F57" s="22">
        <f>F56/F7*1000/12</f>
        <v>386.5625</v>
      </c>
      <c r="G57" s="20">
        <f t="shared" si="2"/>
        <v>94.30488555254738</v>
      </c>
      <c r="H57" s="21">
        <f t="shared" si="0"/>
        <v>141.7689818008171</v>
      </c>
      <c r="I57" s="84">
        <f t="shared" si="1"/>
        <v>5826.270000000001</v>
      </c>
    </row>
    <row r="58" spans="1:9" ht="15">
      <c r="A58" s="239"/>
      <c r="B58" s="29" t="s">
        <v>49</v>
      </c>
      <c r="C58" s="33">
        <f>SUM(C59:C65)</f>
        <v>0</v>
      </c>
      <c r="D58" s="34">
        <f>SUM(D59:D65)</f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10" ht="15">
      <c r="A59" s="239"/>
      <c r="B59" s="7" t="s">
        <v>50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  <c r="J59" s="206" t="s">
        <v>272</v>
      </c>
    </row>
    <row r="60" spans="1:9" ht="15">
      <c r="A60" s="239"/>
      <c r="B60" s="7" t="s">
        <v>241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239"/>
      <c r="B61" s="7" t="s">
        <v>52</v>
      </c>
      <c r="C61" s="6"/>
      <c r="D61" s="6"/>
      <c r="E61" s="172"/>
      <c r="F61" s="174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239"/>
      <c r="B62" s="7" t="s">
        <v>53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239"/>
      <c r="B63" s="7" t="s">
        <v>54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239"/>
      <c r="B64" s="7" t="s">
        <v>55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239"/>
      <c r="B65" s="7" t="s">
        <v>56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239"/>
      <c r="B66" s="7" t="s">
        <v>57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239"/>
      <c r="B67" s="7" t="s">
        <v>58</v>
      </c>
      <c r="C67" s="6">
        <v>0</v>
      </c>
      <c r="D67" s="10">
        <v>1353</v>
      </c>
      <c r="E67" s="15">
        <v>1353</v>
      </c>
      <c r="F67" s="183">
        <v>1398</v>
      </c>
      <c r="G67" s="20">
        <f t="shared" si="2"/>
        <v>103.32594235033258</v>
      </c>
      <c r="H67" s="21">
        <f t="shared" si="0"/>
        <v>103.32594235033258</v>
      </c>
      <c r="I67" s="84" t="e">
        <f t="shared" si="1"/>
        <v>#DIV/0!</v>
      </c>
    </row>
    <row r="68" spans="1:9" ht="15">
      <c r="A68" s="239"/>
      <c r="B68" s="7" t="s">
        <v>59</v>
      </c>
      <c r="C68" s="6"/>
      <c r="D68" s="10"/>
      <c r="E68" s="10"/>
      <c r="F68" s="13"/>
      <c r="G68" s="20" t="e">
        <f t="shared" si="2"/>
        <v>#DIV/0!</v>
      </c>
      <c r="H68" s="21" t="e">
        <f t="shared" si="0"/>
        <v>#DIV/0!</v>
      </c>
      <c r="I68" s="84" t="e">
        <f t="shared" si="1"/>
        <v>#DIV/0!</v>
      </c>
    </row>
    <row r="69" spans="1:9" ht="15">
      <c r="A69" s="239"/>
      <c r="B69" s="29" t="s">
        <v>60</v>
      </c>
      <c r="C69" s="33">
        <f>C70+C71</f>
        <v>0</v>
      </c>
      <c r="D69" s="34">
        <f>D70+D71</f>
        <v>207.5</v>
      </c>
      <c r="E69" s="34">
        <f>E70+E71</f>
        <v>7.5</v>
      </c>
      <c r="F69" s="30">
        <f>F70+F71</f>
        <v>0</v>
      </c>
      <c r="G69" s="20">
        <f t="shared" si="2"/>
        <v>0</v>
      </c>
      <c r="H69" s="21">
        <f t="shared" si="0"/>
        <v>0</v>
      </c>
      <c r="I69" s="84" t="e">
        <f t="shared" si="1"/>
        <v>#DIV/0!</v>
      </c>
    </row>
    <row r="70" spans="1:9" ht="15">
      <c r="A70" s="239"/>
      <c r="B70" s="7" t="s">
        <v>61</v>
      </c>
      <c r="C70" s="6">
        <v>0</v>
      </c>
      <c r="D70" s="10">
        <v>7.4</v>
      </c>
      <c r="E70" s="186">
        <v>7.5</v>
      </c>
      <c r="F70" s="191"/>
      <c r="G70" s="20">
        <f t="shared" si="2"/>
        <v>0</v>
      </c>
      <c r="H70" s="21">
        <f t="shared" si="0"/>
        <v>0</v>
      </c>
      <c r="I70" s="84" t="e">
        <f t="shared" si="1"/>
        <v>#DIV/0!</v>
      </c>
    </row>
    <row r="71" spans="1:9" ht="15">
      <c r="A71" s="239"/>
      <c r="B71" s="7" t="s">
        <v>62</v>
      </c>
      <c r="C71" s="6">
        <v>0</v>
      </c>
      <c r="D71" s="15">
        <v>200.1</v>
      </c>
      <c r="E71" s="186"/>
      <c r="F71" s="191"/>
      <c r="G71" s="20" t="e">
        <f t="shared" si="2"/>
        <v>#DIV/0!</v>
      </c>
      <c r="H71" s="21">
        <f t="shared" si="0"/>
        <v>0</v>
      </c>
      <c r="I71" s="84" t="e">
        <f t="shared" si="1"/>
        <v>#DIV/0!</v>
      </c>
    </row>
    <row r="72" spans="1:9" ht="15">
      <c r="A72" s="239"/>
      <c r="B72" s="7" t="s">
        <v>63</v>
      </c>
      <c r="C72" s="6">
        <v>0</v>
      </c>
      <c r="D72" s="10">
        <v>78.9</v>
      </c>
      <c r="E72" s="10">
        <v>79</v>
      </c>
      <c r="F72" s="13">
        <v>10.8</v>
      </c>
      <c r="G72" s="20">
        <f t="shared" si="2"/>
        <v>13.670886075949367</v>
      </c>
      <c r="H72" s="21">
        <f t="shared" si="0"/>
        <v>13.688212927756654</v>
      </c>
      <c r="I72" s="84" t="e">
        <f t="shared" si="1"/>
        <v>#DIV/0!</v>
      </c>
    </row>
    <row r="73" spans="1:9" ht="15">
      <c r="A73" s="239"/>
      <c r="B73" s="7" t="s">
        <v>64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239"/>
      <c r="B74" s="7" t="s">
        <v>65</v>
      </c>
      <c r="C74" s="6">
        <v>0</v>
      </c>
      <c r="D74" s="10">
        <v>80</v>
      </c>
      <c r="E74" s="186">
        <v>350</v>
      </c>
      <c r="F74" s="186">
        <v>351</v>
      </c>
      <c r="G74" s="20">
        <f t="shared" si="2"/>
        <v>100.28571428571429</v>
      </c>
      <c r="H74" s="21">
        <f t="shared" si="0"/>
        <v>438.75</v>
      </c>
      <c r="I74" s="84" t="e">
        <f t="shared" si="1"/>
        <v>#DIV/0!</v>
      </c>
    </row>
    <row r="75" spans="1:9" ht="15">
      <c r="A75" s="239"/>
      <c r="B75" s="7" t="s">
        <v>66</v>
      </c>
      <c r="C75" s="6">
        <v>50</v>
      </c>
      <c r="D75" s="10">
        <v>165.3</v>
      </c>
      <c r="E75" s="186">
        <v>242</v>
      </c>
      <c r="F75" s="191">
        <v>95.7</v>
      </c>
      <c r="G75" s="20">
        <f t="shared" si="2"/>
        <v>39.54545454545455</v>
      </c>
      <c r="H75" s="21">
        <f aca="true" t="shared" si="3" ref="H75:H119">F75/D75*100</f>
        <v>57.89473684210527</v>
      </c>
      <c r="I75" s="84">
        <f aca="true" t="shared" si="4" ref="I75:I119">F75/C75*100</f>
        <v>191.4</v>
      </c>
    </row>
    <row r="76" spans="1:9" ht="15">
      <c r="A76" s="239"/>
      <c r="B76" s="7" t="s">
        <v>67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239"/>
      <c r="B77" s="7" t="s">
        <v>68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40"/>
      <c r="B78" s="59" t="s">
        <v>242</v>
      </c>
      <c r="C78" s="60"/>
      <c r="D78" s="61"/>
      <c r="E78" s="61"/>
      <c r="F78" s="60"/>
      <c r="G78" s="62" t="e">
        <f t="shared" si="5"/>
        <v>#DIV/0!</v>
      </c>
      <c r="H78" s="63" t="e">
        <f t="shared" si="3"/>
        <v>#DIV/0!</v>
      </c>
      <c r="I78" s="79" t="e">
        <f t="shared" si="4"/>
        <v>#DIV/0!</v>
      </c>
    </row>
    <row r="79" spans="1:10" ht="39">
      <c r="A79" s="234">
        <v>10</v>
      </c>
      <c r="B79" s="99" t="s">
        <v>70</v>
      </c>
      <c r="C79" s="96">
        <f>C80+C81</f>
        <v>6715</v>
      </c>
      <c r="D79" s="97">
        <f>D80+D81</f>
        <v>6995</v>
      </c>
      <c r="E79" s="97">
        <f>E80+E81</f>
        <v>0</v>
      </c>
      <c r="F79" s="100">
        <f>F80+F81</f>
        <v>4151</v>
      </c>
      <c r="G79" s="55" t="e">
        <f t="shared" si="5"/>
        <v>#DIV/0!</v>
      </c>
      <c r="H79" s="56">
        <f t="shared" si="3"/>
        <v>59.34238741958542</v>
      </c>
      <c r="I79" s="81">
        <f t="shared" si="4"/>
        <v>61.8168279970216</v>
      </c>
      <c r="J79" s="3"/>
    </row>
    <row r="80" spans="1:14" ht="15">
      <c r="A80" s="235"/>
      <c r="B80" s="7" t="s">
        <v>71</v>
      </c>
      <c r="C80" s="6">
        <v>5365</v>
      </c>
      <c r="D80" s="10">
        <v>140</v>
      </c>
      <c r="E80" s="198"/>
      <c r="F80" s="198">
        <v>0</v>
      </c>
      <c r="G80" s="20" t="e">
        <f t="shared" si="5"/>
        <v>#DIV/0!</v>
      </c>
      <c r="H80" s="21">
        <f t="shared" si="3"/>
        <v>0</v>
      </c>
      <c r="I80" s="84">
        <f t="shared" si="4"/>
        <v>0</v>
      </c>
      <c r="J80" s="206" t="s">
        <v>269</v>
      </c>
      <c r="K80" s="206"/>
      <c r="L80" s="206"/>
      <c r="M80" s="206"/>
      <c r="N80" s="206"/>
    </row>
    <row r="81" spans="1:10" ht="15">
      <c r="A81" s="235"/>
      <c r="B81" s="5" t="s">
        <v>72</v>
      </c>
      <c r="C81" s="6">
        <v>1350</v>
      </c>
      <c r="D81" s="10">
        <v>6855</v>
      </c>
      <c r="E81" s="198"/>
      <c r="F81" s="198">
        <v>4151</v>
      </c>
      <c r="G81" s="20" t="e">
        <f t="shared" si="5"/>
        <v>#DIV/0!</v>
      </c>
      <c r="H81" s="21">
        <f t="shared" si="3"/>
        <v>60.55433989788476</v>
      </c>
      <c r="I81" s="84">
        <f t="shared" si="4"/>
        <v>307.48148148148147</v>
      </c>
      <c r="J81" s="3"/>
    </row>
    <row r="82" spans="1:10" ht="39.75" thickBot="1">
      <c r="A82" s="236"/>
      <c r="B82" s="93" t="s">
        <v>73</v>
      </c>
      <c r="C82" s="60">
        <v>94</v>
      </c>
      <c r="D82" s="61">
        <v>574.6</v>
      </c>
      <c r="E82" s="197">
        <v>144.1</v>
      </c>
      <c r="F82" s="199">
        <v>144.1</v>
      </c>
      <c r="G82" s="62">
        <f t="shared" si="5"/>
        <v>100</v>
      </c>
      <c r="H82" s="63">
        <f t="shared" si="3"/>
        <v>25.078315349808562</v>
      </c>
      <c r="I82" s="79">
        <f t="shared" si="4"/>
        <v>153.29787234042553</v>
      </c>
      <c r="J82" s="3"/>
    </row>
    <row r="83" spans="1:10" ht="15">
      <c r="A83" s="234">
        <v>11</v>
      </c>
      <c r="B83" s="65" t="s">
        <v>74</v>
      </c>
      <c r="C83" s="65">
        <v>8089</v>
      </c>
      <c r="D83" s="94">
        <v>9715.9</v>
      </c>
      <c r="E83" s="200"/>
      <c r="F83" s="201"/>
      <c r="G83" s="55" t="e">
        <f t="shared" si="5"/>
        <v>#DIV/0!</v>
      </c>
      <c r="H83" s="56">
        <f t="shared" si="3"/>
        <v>0</v>
      </c>
      <c r="I83" s="81">
        <f t="shared" si="4"/>
        <v>0</v>
      </c>
      <c r="J83" s="3"/>
    </row>
    <row r="84" spans="1:10" ht="26.25">
      <c r="A84" s="235"/>
      <c r="B84" s="24" t="s">
        <v>75</v>
      </c>
      <c r="C84" s="35">
        <f>C83/C7</f>
        <v>12.880573248407643</v>
      </c>
      <c r="D84" s="36">
        <f>D83/D7</f>
        <v>16.867881944444445</v>
      </c>
      <c r="E84" s="36">
        <f>E83/E7</f>
        <v>0</v>
      </c>
      <c r="F84" s="37">
        <f>F83/F7</f>
        <v>0</v>
      </c>
      <c r="G84" s="20" t="e">
        <f t="shared" si="5"/>
        <v>#DIV/0!</v>
      </c>
      <c r="H84" s="21">
        <f t="shared" si="3"/>
        <v>0</v>
      </c>
      <c r="I84" s="84">
        <f t="shared" si="4"/>
        <v>0</v>
      </c>
      <c r="J84" s="3"/>
    </row>
    <row r="85" spans="1:10" ht="52.5" thickBot="1">
      <c r="A85" s="236"/>
      <c r="B85" s="82" t="s">
        <v>76</v>
      </c>
      <c r="C85" s="71">
        <f>C82/C83*100</f>
        <v>1.1620719495611325</v>
      </c>
      <c r="D85" s="72">
        <f>D82/D83*100</f>
        <v>5.914017229489805</v>
      </c>
      <c r="E85" s="72" t="e">
        <f>E82/E83*100</f>
        <v>#DIV/0!</v>
      </c>
      <c r="F85" s="103" t="e">
        <f>F82/F83*100</f>
        <v>#DIV/0!</v>
      </c>
      <c r="G85" s="62" t="e">
        <f t="shared" si="5"/>
        <v>#DIV/0!</v>
      </c>
      <c r="H85" s="63" t="e">
        <f t="shared" si="3"/>
        <v>#DIV/0!</v>
      </c>
      <c r="I85" s="79" t="e">
        <f t="shared" si="4"/>
        <v>#DIV/0!</v>
      </c>
      <c r="J85" s="3"/>
    </row>
    <row r="86" spans="1:10" ht="26.25">
      <c r="A86" s="234">
        <v>12</v>
      </c>
      <c r="B86" s="80" t="s">
        <v>77</v>
      </c>
      <c r="C86" s="52">
        <v>0</v>
      </c>
      <c r="D86" s="53">
        <v>20</v>
      </c>
      <c r="E86" s="185"/>
      <c r="F86" s="175">
        <v>5</v>
      </c>
      <c r="G86" s="55" t="e">
        <f t="shared" si="5"/>
        <v>#DIV/0!</v>
      </c>
      <c r="H86" s="56">
        <f t="shared" si="3"/>
        <v>25</v>
      </c>
      <c r="I86" s="81" t="e">
        <f t="shared" si="4"/>
        <v>#DIV/0!</v>
      </c>
      <c r="J86" s="3"/>
    </row>
    <row r="87" spans="1:10" ht="27" thickBot="1">
      <c r="A87" s="236"/>
      <c r="B87" s="82" t="s">
        <v>78</v>
      </c>
      <c r="C87" s="76">
        <f>C86*1000/C7</f>
        <v>0</v>
      </c>
      <c r="D87" s="106">
        <f>D86*1000/D7</f>
        <v>34.72222222222222</v>
      </c>
      <c r="E87" s="106">
        <f>E86*1000/E7</f>
        <v>0</v>
      </c>
      <c r="F87" s="106">
        <f>F86*1000/F7</f>
        <v>12.5</v>
      </c>
      <c r="G87" s="62" t="e">
        <f t="shared" si="5"/>
        <v>#DIV/0!</v>
      </c>
      <c r="H87" s="63">
        <f t="shared" si="3"/>
        <v>36</v>
      </c>
      <c r="I87" s="79" t="e">
        <f t="shared" si="4"/>
        <v>#DIV/0!</v>
      </c>
      <c r="J87" s="3"/>
    </row>
    <row r="88" spans="1:10" ht="26.25">
      <c r="A88" s="234">
        <v>13</v>
      </c>
      <c r="B88" s="80" t="s">
        <v>79</v>
      </c>
      <c r="C88" s="52">
        <v>0</v>
      </c>
      <c r="D88" s="53">
        <v>6</v>
      </c>
      <c r="E88" s="185">
        <v>7</v>
      </c>
      <c r="F88" s="185">
        <v>7</v>
      </c>
      <c r="G88" s="55">
        <f t="shared" si="5"/>
        <v>100</v>
      </c>
      <c r="H88" s="56">
        <f t="shared" si="3"/>
        <v>116.66666666666667</v>
      </c>
      <c r="I88" s="81" t="e">
        <f t="shared" si="4"/>
        <v>#DIV/0!</v>
      </c>
      <c r="J88" s="206" t="s">
        <v>271</v>
      </c>
    </row>
    <row r="89" spans="1:10" ht="26.25">
      <c r="A89" s="235"/>
      <c r="B89" s="8" t="s">
        <v>80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236"/>
      <c r="B90" s="82" t="s">
        <v>81</v>
      </c>
      <c r="C90" s="76">
        <f>(C88+C89)*1000/C7</f>
        <v>0</v>
      </c>
      <c r="D90" s="106">
        <f>(D88+D89)*1000/D7</f>
        <v>10.416666666666666</v>
      </c>
      <c r="E90" s="106">
        <f>(E88+E89)*1000/E7</f>
        <v>16.949152542372882</v>
      </c>
      <c r="F90" s="106">
        <f>(F88+F89)*1000/F7</f>
        <v>17.5</v>
      </c>
      <c r="G90" s="62">
        <f t="shared" si="5"/>
        <v>103.25</v>
      </c>
      <c r="H90" s="63">
        <f t="shared" si="3"/>
        <v>168.00000000000003</v>
      </c>
      <c r="I90" s="79" t="e">
        <f t="shared" si="4"/>
        <v>#DIV/0!</v>
      </c>
      <c r="J90" s="3"/>
    </row>
    <row r="91" spans="1:10" ht="50.25" customHeight="1">
      <c r="A91" s="234">
        <v>14</v>
      </c>
      <c r="B91" s="80" t="s">
        <v>82</v>
      </c>
      <c r="C91" s="52">
        <v>0</v>
      </c>
      <c r="D91" s="53">
        <v>382</v>
      </c>
      <c r="E91" s="185">
        <v>189</v>
      </c>
      <c r="F91" s="185">
        <v>189</v>
      </c>
      <c r="G91" s="55">
        <f t="shared" si="5"/>
        <v>100</v>
      </c>
      <c r="H91" s="56">
        <f t="shared" si="3"/>
        <v>49.47643979057592</v>
      </c>
      <c r="I91" s="81" t="e">
        <f t="shared" si="4"/>
        <v>#DIV/0!</v>
      </c>
      <c r="J91" s="206" t="s">
        <v>270</v>
      </c>
    </row>
    <row r="92" spans="1:10" ht="39.75" thickBot="1">
      <c r="A92" s="236"/>
      <c r="B92" s="82" t="s">
        <v>83</v>
      </c>
      <c r="C92" s="105">
        <f>C91/C7*100</f>
        <v>0</v>
      </c>
      <c r="D92" s="72">
        <f>D91/D7*100</f>
        <v>66.31944444444444</v>
      </c>
      <c r="E92" s="72">
        <f>E91/E7*100</f>
        <v>45.76271186440678</v>
      </c>
      <c r="F92" s="72">
        <f>F91/F7*100</f>
        <v>47.25</v>
      </c>
      <c r="G92" s="62">
        <f t="shared" si="5"/>
        <v>103.25</v>
      </c>
      <c r="H92" s="63">
        <f t="shared" si="3"/>
        <v>71.24607329842932</v>
      </c>
      <c r="I92" s="79" t="e">
        <f t="shared" si="4"/>
        <v>#DIV/0!</v>
      </c>
      <c r="J92" s="3"/>
    </row>
    <row r="93" spans="1:10" ht="15">
      <c r="A93" s="234">
        <v>15</v>
      </c>
      <c r="B93" s="65" t="s">
        <v>84</v>
      </c>
      <c r="C93" s="52">
        <v>16</v>
      </c>
      <c r="D93" s="53">
        <v>4</v>
      </c>
      <c r="E93" s="53">
        <v>4</v>
      </c>
      <c r="F93" s="53">
        <v>9</v>
      </c>
      <c r="G93" s="55">
        <f t="shared" si="5"/>
        <v>225</v>
      </c>
      <c r="H93" s="56">
        <f t="shared" si="3"/>
        <v>225</v>
      </c>
      <c r="I93" s="81">
        <f t="shared" si="4"/>
        <v>56.25</v>
      </c>
      <c r="J93" s="3"/>
    </row>
    <row r="94" spans="1:10" ht="15">
      <c r="A94" s="235"/>
      <c r="B94" s="7" t="s">
        <v>85</v>
      </c>
      <c r="C94" s="6">
        <v>14</v>
      </c>
      <c r="D94" s="10">
        <v>2</v>
      </c>
      <c r="E94" s="10">
        <v>4</v>
      </c>
      <c r="F94" s="10">
        <v>7</v>
      </c>
      <c r="G94" s="20">
        <f t="shared" si="5"/>
        <v>175</v>
      </c>
      <c r="H94" s="21">
        <f t="shared" si="3"/>
        <v>350</v>
      </c>
      <c r="I94" s="84">
        <f t="shared" si="4"/>
        <v>50</v>
      </c>
      <c r="J94" s="3"/>
    </row>
    <row r="95" spans="1:10" ht="15">
      <c r="A95" s="235"/>
      <c r="B95" s="29" t="s">
        <v>86</v>
      </c>
      <c r="C95" s="25">
        <f>C94/C93</f>
        <v>0.875</v>
      </c>
      <c r="D95" s="26">
        <f>D94/D93</f>
        <v>0.5</v>
      </c>
      <c r="E95" s="26">
        <f>E94/E93</f>
        <v>1</v>
      </c>
      <c r="F95" s="26">
        <f>F94/F93</f>
        <v>0.7777777777777778</v>
      </c>
      <c r="G95" s="20">
        <f t="shared" si="5"/>
        <v>77.77777777777779</v>
      </c>
      <c r="H95" s="21">
        <f t="shared" si="3"/>
        <v>155.55555555555557</v>
      </c>
      <c r="I95" s="84">
        <f t="shared" si="4"/>
        <v>88.8888888888889</v>
      </c>
      <c r="J95" s="3"/>
    </row>
    <row r="96" spans="1:10" ht="39">
      <c r="A96" s="235"/>
      <c r="B96" s="8" t="s">
        <v>87</v>
      </c>
      <c r="C96" s="6">
        <v>0</v>
      </c>
      <c r="D96" s="10">
        <v>0</v>
      </c>
      <c r="E96" s="176">
        <v>0</v>
      </c>
      <c r="F96" s="177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235"/>
      <c r="B97" s="24" t="s">
        <v>88</v>
      </c>
      <c r="C97" s="25">
        <f>C96/C93</f>
        <v>0</v>
      </c>
      <c r="D97" s="26">
        <f>D96/D93</f>
        <v>0</v>
      </c>
      <c r="E97" s="26">
        <f>E96/E93</f>
        <v>0</v>
      </c>
      <c r="F97" s="25">
        <f>F96/F93</f>
        <v>0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235"/>
      <c r="B98" s="31" t="s">
        <v>89</v>
      </c>
      <c r="C98" s="39">
        <f>C93*100000/C7</f>
        <v>2547.770700636943</v>
      </c>
      <c r="D98" s="38">
        <f>D93*100000/D7</f>
        <v>694.4444444444445</v>
      </c>
      <c r="E98" s="38">
        <f>E93*100000/E7</f>
        <v>968.5230024213075</v>
      </c>
      <c r="F98" s="39">
        <f>F93*100000/F7</f>
        <v>2250</v>
      </c>
      <c r="G98" s="20">
        <f t="shared" si="5"/>
        <v>232.3125</v>
      </c>
      <c r="H98" s="21">
        <f t="shared" si="3"/>
        <v>324</v>
      </c>
      <c r="I98" s="84">
        <f t="shared" si="4"/>
        <v>88.3125</v>
      </c>
      <c r="J98" s="3"/>
    </row>
    <row r="99" spans="1:10" ht="15.75" thickBot="1">
      <c r="A99" s="236"/>
      <c r="B99" s="59" t="s">
        <v>90</v>
      </c>
      <c r="C99" s="60">
        <v>0</v>
      </c>
      <c r="D99" s="61">
        <v>1</v>
      </c>
      <c r="E99" s="178">
        <v>0</v>
      </c>
      <c r="F99" s="179">
        <v>0</v>
      </c>
      <c r="G99" s="62" t="e">
        <f t="shared" si="5"/>
        <v>#DIV/0!</v>
      </c>
      <c r="H99" s="63">
        <f t="shared" si="3"/>
        <v>0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91</v>
      </c>
      <c r="C100" s="109">
        <v>70.58</v>
      </c>
      <c r="D100" s="110">
        <v>299.2</v>
      </c>
      <c r="E100" s="110">
        <v>570.1</v>
      </c>
      <c r="F100" s="109">
        <v>556</v>
      </c>
      <c r="G100" s="111">
        <f t="shared" si="5"/>
        <v>97.52674969303631</v>
      </c>
      <c r="H100" s="112">
        <f t="shared" si="3"/>
        <v>185.8288770053476</v>
      </c>
      <c r="I100" s="113">
        <f t="shared" si="4"/>
        <v>787.7585718333805</v>
      </c>
      <c r="J100" s="3"/>
    </row>
    <row r="101" spans="1:10" ht="42.75" customHeight="1">
      <c r="A101" s="234">
        <v>17</v>
      </c>
      <c r="B101" s="80" t="s">
        <v>92</v>
      </c>
      <c r="C101" s="52">
        <v>1022.2</v>
      </c>
      <c r="D101" s="53">
        <v>1085.7</v>
      </c>
      <c r="E101" s="53">
        <v>1032.5</v>
      </c>
      <c r="F101" s="52">
        <v>1032.5</v>
      </c>
      <c r="G101" s="55">
        <f t="shared" si="5"/>
        <v>100</v>
      </c>
      <c r="H101" s="56">
        <f t="shared" si="3"/>
        <v>95.09993552546744</v>
      </c>
      <c r="I101" s="81">
        <f t="shared" si="4"/>
        <v>101.00763060066522</v>
      </c>
      <c r="J101" s="3"/>
    </row>
    <row r="102" spans="1:10" ht="39" customHeight="1">
      <c r="A102" s="235"/>
      <c r="B102" s="8" t="s">
        <v>93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236"/>
      <c r="B103" s="82" t="s">
        <v>94</v>
      </c>
      <c r="C103" s="67">
        <f>C102/C101</f>
        <v>0</v>
      </c>
      <c r="D103" s="68">
        <f>D102/D101</f>
        <v>0</v>
      </c>
      <c r="E103" s="68">
        <f>E102/E101</f>
        <v>0</v>
      </c>
      <c r="F103" s="67">
        <f>F102/F101</f>
        <v>0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234">
        <v>18</v>
      </c>
      <c r="B104" s="80" t="s">
        <v>95</v>
      </c>
      <c r="C104" s="52">
        <v>628</v>
      </c>
      <c r="D104" s="53">
        <v>0</v>
      </c>
      <c r="E104" s="53">
        <v>413</v>
      </c>
      <c r="F104" s="114">
        <v>400</v>
      </c>
      <c r="G104" s="55">
        <f t="shared" si="5"/>
        <v>96.85230024213075</v>
      </c>
      <c r="H104" s="56" t="e">
        <f t="shared" si="3"/>
        <v>#DIV/0!</v>
      </c>
      <c r="I104" s="81">
        <f t="shared" si="4"/>
        <v>63.69426751592356</v>
      </c>
      <c r="J104" s="3"/>
    </row>
    <row r="105" spans="1:10" ht="52.5" thickBot="1">
      <c r="A105" s="236"/>
      <c r="B105" s="82" t="s">
        <v>96</v>
      </c>
      <c r="C105" s="115">
        <f>C104/C7</f>
        <v>1</v>
      </c>
      <c r="D105" s="116">
        <f>D104/D7</f>
        <v>0</v>
      </c>
      <c r="E105" s="116">
        <f>E104/E7</f>
        <v>1</v>
      </c>
      <c r="F105" s="117">
        <f>F104/F7</f>
        <v>1</v>
      </c>
      <c r="G105" s="62">
        <f t="shared" si="5"/>
        <v>100</v>
      </c>
      <c r="H105" s="63" t="e">
        <f t="shared" si="3"/>
        <v>#DIV/0!</v>
      </c>
      <c r="I105" s="79">
        <f t="shared" si="4"/>
        <v>100</v>
      </c>
      <c r="J105" s="3"/>
    </row>
    <row r="106" spans="1:10" ht="39">
      <c r="A106" s="234">
        <v>19</v>
      </c>
      <c r="B106" s="80" t="s">
        <v>97</v>
      </c>
      <c r="C106" s="52">
        <v>8</v>
      </c>
      <c r="D106" s="53">
        <v>8</v>
      </c>
      <c r="E106" s="53">
        <v>8</v>
      </c>
      <c r="F106" s="53">
        <v>8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235"/>
      <c r="B107" s="8" t="s">
        <v>98</v>
      </c>
      <c r="C107" s="6">
        <v>7</v>
      </c>
      <c r="D107" s="10">
        <v>7</v>
      </c>
      <c r="E107" s="10">
        <v>5</v>
      </c>
      <c r="F107" s="10">
        <v>5</v>
      </c>
      <c r="G107" s="20">
        <f t="shared" si="5"/>
        <v>100</v>
      </c>
      <c r="H107" s="21">
        <f t="shared" si="3"/>
        <v>71.42857142857143</v>
      </c>
      <c r="I107" s="84">
        <f t="shared" si="4"/>
        <v>71.42857142857143</v>
      </c>
      <c r="J107" s="3"/>
    </row>
    <row r="108" spans="1:10" ht="104.25" customHeight="1" thickBot="1">
      <c r="A108" s="236"/>
      <c r="B108" s="82" t="s">
        <v>99</v>
      </c>
      <c r="C108" s="115">
        <f>C107/C106</f>
        <v>0.875</v>
      </c>
      <c r="D108" s="116">
        <f>D107/D106</f>
        <v>0.875</v>
      </c>
      <c r="E108" s="116">
        <f>E107/E106</f>
        <v>0.625</v>
      </c>
      <c r="F108" s="116">
        <f>F107/F106</f>
        <v>0.625</v>
      </c>
      <c r="G108" s="62">
        <f t="shared" si="5"/>
        <v>100</v>
      </c>
      <c r="H108" s="63">
        <f t="shared" si="3"/>
        <v>71.42857142857143</v>
      </c>
      <c r="I108" s="79">
        <f t="shared" si="4"/>
        <v>71.42857142857143</v>
      </c>
      <c r="J108" s="3"/>
    </row>
    <row r="109" spans="1:10" ht="26.25">
      <c r="A109" s="234">
        <v>20</v>
      </c>
      <c r="B109" s="80" t="s">
        <v>243</v>
      </c>
      <c r="C109" s="52">
        <v>17399</v>
      </c>
      <c r="D109" s="52">
        <v>17399</v>
      </c>
      <c r="E109" s="53">
        <v>17399</v>
      </c>
      <c r="F109" s="53">
        <v>17399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235"/>
      <c r="B110" s="8" t="s">
        <v>244</v>
      </c>
      <c r="C110" s="6">
        <v>682.44</v>
      </c>
      <c r="D110" s="10">
        <v>1236.61</v>
      </c>
      <c r="E110" s="10"/>
      <c r="F110" s="10"/>
      <c r="G110" s="20" t="e">
        <f t="shared" si="5"/>
        <v>#DIV/0!</v>
      </c>
      <c r="H110" s="21">
        <f t="shared" si="3"/>
        <v>0</v>
      </c>
      <c r="I110" s="84">
        <f t="shared" si="4"/>
        <v>0</v>
      </c>
      <c r="J110" s="3"/>
    </row>
    <row r="111" spans="1:10" ht="65.25" thickBot="1">
      <c r="A111" s="236"/>
      <c r="B111" s="82" t="s">
        <v>102</v>
      </c>
      <c r="C111" s="115">
        <f>C110/C109</f>
        <v>0.03922294384734755</v>
      </c>
      <c r="D111" s="116">
        <f>D110/D109</f>
        <v>0.07107362492097247</v>
      </c>
      <c r="E111" s="116">
        <f>E110/E109</f>
        <v>0</v>
      </c>
      <c r="F111" s="116">
        <f>F110/F109</f>
        <v>0</v>
      </c>
      <c r="G111" s="62" t="e">
        <f t="shared" si="5"/>
        <v>#DIV/0!</v>
      </c>
      <c r="H111" s="63">
        <f t="shared" si="3"/>
        <v>0</v>
      </c>
      <c r="I111" s="79">
        <f t="shared" si="4"/>
        <v>0</v>
      </c>
      <c r="J111" s="3"/>
    </row>
    <row r="112" spans="1:10" ht="39.75" thickBot="1">
      <c r="A112" s="234">
        <v>21</v>
      </c>
      <c r="B112" s="80" t="s">
        <v>115</v>
      </c>
      <c r="C112" s="52">
        <v>54</v>
      </c>
      <c r="D112" s="53">
        <v>13</v>
      </c>
      <c r="E112" s="53">
        <v>15</v>
      </c>
      <c r="F112" s="53">
        <v>15</v>
      </c>
      <c r="G112" s="55">
        <f t="shared" si="5"/>
        <v>100</v>
      </c>
      <c r="H112" s="56">
        <f t="shared" si="3"/>
        <v>115.38461538461537</v>
      </c>
      <c r="I112" s="81">
        <f t="shared" si="4"/>
        <v>27.77777777777778</v>
      </c>
      <c r="J112" s="3"/>
    </row>
    <row r="113" spans="1:10" ht="26.25">
      <c r="A113" s="235"/>
      <c r="B113" s="8" t="s">
        <v>103</v>
      </c>
      <c r="C113" s="6">
        <v>15</v>
      </c>
      <c r="D113" s="10">
        <v>13</v>
      </c>
      <c r="E113" s="53">
        <v>15</v>
      </c>
      <c r="F113" s="53">
        <v>15</v>
      </c>
      <c r="G113" s="20">
        <f t="shared" si="5"/>
        <v>100</v>
      </c>
      <c r="H113" s="21">
        <f t="shared" si="3"/>
        <v>115.38461538461537</v>
      </c>
      <c r="I113" s="84">
        <f t="shared" si="4"/>
        <v>100</v>
      </c>
      <c r="J113" s="3"/>
    </row>
    <row r="114" spans="1:10" ht="27" thickBot="1">
      <c r="A114" s="236"/>
      <c r="B114" s="82" t="s">
        <v>104</v>
      </c>
      <c r="C114" s="115">
        <f>C113/C112</f>
        <v>0.2777777777777778</v>
      </c>
      <c r="D114" s="116">
        <f>D113/D112</f>
        <v>1</v>
      </c>
      <c r="E114" s="116">
        <f>E113/E112</f>
        <v>1</v>
      </c>
      <c r="F114" s="116">
        <f>F113/F112</f>
        <v>1</v>
      </c>
      <c r="G114" s="62">
        <f t="shared" si="5"/>
        <v>100</v>
      </c>
      <c r="H114" s="63">
        <f t="shared" si="3"/>
        <v>100</v>
      </c>
      <c r="I114" s="79">
        <f t="shared" si="4"/>
        <v>359.99999999999994</v>
      </c>
      <c r="J114" s="3"/>
    </row>
    <row r="115" spans="1:10" ht="42" customHeight="1">
      <c r="A115" s="234">
        <v>22</v>
      </c>
      <c r="B115" s="80" t="s">
        <v>105</v>
      </c>
      <c r="C115" s="52">
        <v>11016</v>
      </c>
      <c r="D115" s="53">
        <v>6897</v>
      </c>
      <c r="E115" s="53">
        <v>1800</v>
      </c>
      <c r="F115" s="118">
        <v>9460</v>
      </c>
      <c r="G115" s="55">
        <f t="shared" si="5"/>
        <v>525.5555555555555</v>
      </c>
      <c r="H115" s="56">
        <f t="shared" si="3"/>
        <v>137.16108452950556</v>
      </c>
      <c r="I115" s="81">
        <f t="shared" si="4"/>
        <v>85.87509077705157</v>
      </c>
      <c r="J115" s="3"/>
    </row>
    <row r="116" spans="1:10" ht="51.75">
      <c r="A116" s="235"/>
      <c r="B116" s="8" t="s">
        <v>106</v>
      </c>
      <c r="C116" s="6">
        <v>5000</v>
      </c>
      <c r="D116" s="15">
        <v>6575</v>
      </c>
      <c r="E116" s="10">
        <v>1870</v>
      </c>
      <c r="F116" s="14">
        <v>981</v>
      </c>
      <c r="G116" s="20">
        <f t="shared" si="5"/>
        <v>52.45989304812835</v>
      </c>
      <c r="H116" s="21">
        <f t="shared" si="3"/>
        <v>14.920152091254755</v>
      </c>
      <c r="I116" s="84">
        <f t="shared" si="4"/>
        <v>19.62</v>
      </c>
      <c r="J116" s="3"/>
    </row>
    <row r="117" spans="1:10" ht="52.5" thickBot="1">
      <c r="A117" s="236"/>
      <c r="B117" s="82" t="s">
        <v>107</v>
      </c>
      <c r="C117" s="115">
        <f>C116/C7</f>
        <v>7.961783439490445</v>
      </c>
      <c r="D117" s="116">
        <f>D116/D7</f>
        <v>11.414930555555555</v>
      </c>
      <c r="E117" s="116">
        <f>E116/E7</f>
        <v>4.527845036319612</v>
      </c>
      <c r="F117" s="115">
        <f>F116/F7</f>
        <v>2.4525</v>
      </c>
      <c r="G117" s="62">
        <f t="shared" si="5"/>
        <v>54.16483957219253</v>
      </c>
      <c r="H117" s="63">
        <f t="shared" si="3"/>
        <v>21.485019011406845</v>
      </c>
      <c r="I117" s="79">
        <f t="shared" si="4"/>
        <v>30.803400000000003</v>
      </c>
      <c r="J117" s="3"/>
    </row>
    <row r="118" spans="1:10" ht="48.75" customHeight="1">
      <c r="A118" s="234">
        <v>23</v>
      </c>
      <c r="B118" s="80" t="s">
        <v>108</v>
      </c>
      <c r="C118" s="52">
        <v>56</v>
      </c>
      <c r="D118" s="53">
        <v>158</v>
      </c>
      <c r="E118" s="53">
        <v>158</v>
      </c>
      <c r="F118" s="53">
        <v>158</v>
      </c>
      <c r="G118" s="55">
        <f t="shared" si="5"/>
        <v>100</v>
      </c>
      <c r="H118" s="56">
        <f t="shared" si="3"/>
        <v>100</v>
      </c>
      <c r="I118" s="81">
        <f t="shared" si="4"/>
        <v>282.14285714285717</v>
      </c>
      <c r="J118" s="3"/>
    </row>
    <row r="119" spans="1:10" ht="39.75" thickBot="1">
      <c r="A119" s="236"/>
      <c r="B119" s="82" t="s">
        <v>109</v>
      </c>
      <c r="C119" s="115">
        <f>C118/C7</f>
        <v>0.08917197452229299</v>
      </c>
      <c r="D119" s="116">
        <f>D118/D7</f>
        <v>0.2743055555555556</v>
      </c>
      <c r="E119" s="116">
        <f>E118/E7</f>
        <v>0.38256658595641646</v>
      </c>
      <c r="F119" s="115">
        <f>F118/F7</f>
        <v>0.395</v>
      </c>
      <c r="G119" s="62">
        <f t="shared" si="5"/>
        <v>103.25</v>
      </c>
      <c r="H119" s="63">
        <f t="shared" si="3"/>
        <v>144</v>
      </c>
      <c r="I119" s="79">
        <f t="shared" si="4"/>
        <v>442.9642857142857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114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245</v>
      </c>
      <c r="C122" s="1"/>
      <c r="D122" s="1"/>
      <c r="E122" s="1"/>
      <c r="F122" s="1"/>
      <c r="G122" s="1"/>
      <c r="H122" s="1"/>
      <c r="I122" s="1"/>
      <c r="J122" s="3"/>
    </row>
    <row r="123" spans="1:10" ht="15">
      <c r="A123" s="2"/>
      <c r="B123" s="2" t="s">
        <v>182</v>
      </c>
      <c r="C123" s="1"/>
      <c r="D123" s="1"/>
      <c r="E123" s="237"/>
      <c r="F123" s="23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24:A51"/>
    <mergeCell ref="A52:A53"/>
    <mergeCell ref="A1:I1"/>
    <mergeCell ref="A2:I2"/>
    <mergeCell ref="A3:I3"/>
    <mergeCell ref="A5:A6"/>
    <mergeCell ref="B5:B6"/>
    <mergeCell ref="A7:A10"/>
    <mergeCell ref="A11:A17"/>
    <mergeCell ref="A18:A19"/>
    <mergeCell ref="A20:A21"/>
    <mergeCell ref="A22:A23"/>
    <mergeCell ref="A106:A108"/>
    <mergeCell ref="A109:A111"/>
    <mergeCell ref="A54:A55"/>
    <mergeCell ref="A56:A78"/>
    <mergeCell ref="A79:A82"/>
    <mergeCell ref="A83:A85"/>
    <mergeCell ref="A86:A87"/>
    <mergeCell ref="A88:A90"/>
    <mergeCell ref="A91:A92"/>
    <mergeCell ref="A93:A99"/>
    <mergeCell ref="A101:A103"/>
    <mergeCell ref="A104:A105"/>
    <mergeCell ref="A112:A114"/>
    <mergeCell ref="A115:A117"/>
    <mergeCell ref="A118:A119"/>
    <mergeCell ref="E123:F123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D99"/>
  <sheetViews>
    <sheetView zoomScalePageLayoutView="0" workbookViewId="0" topLeftCell="A1">
      <selection activeCell="B101" sqref="B101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50" t="s">
        <v>128</v>
      </c>
      <c r="B2" s="250"/>
      <c r="C2" s="250"/>
      <c r="D2" s="250"/>
    </row>
    <row r="3" spans="1:4" ht="12" customHeight="1">
      <c r="A3" s="251" t="s">
        <v>249</v>
      </c>
      <c r="B3" s="251"/>
      <c r="C3" s="251"/>
      <c r="D3" s="251"/>
    </row>
    <row r="4" spans="1:4" ht="13.5" customHeight="1">
      <c r="A4" s="121"/>
      <c r="B4" s="121"/>
      <c r="C4" s="121"/>
      <c r="D4" s="121"/>
    </row>
    <row r="5" spans="1:4" ht="16.5" customHeight="1">
      <c r="A5" s="249" t="s">
        <v>129</v>
      </c>
      <c r="B5" s="249"/>
      <c r="C5" s="249"/>
      <c r="D5" s="249"/>
    </row>
    <row r="6" spans="1:4" ht="15">
      <c r="A6" s="122" t="s">
        <v>130</v>
      </c>
      <c r="B6" s="123" t="s">
        <v>131</v>
      </c>
      <c r="C6" s="122" t="s">
        <v>132</v>
      </c>
      <c r="D6" s="122" t="s">
        <v>133</v>
      </c>
    </row>
    <row r="7" spans="1:4" ht="15">
      <c r="A7" s="124" t="s">
        <v>134</v>
      </c>
      <c r="B7" s="125" t="s">
        <v>135</v>
      </c>
      <c r="C7" s="126" t="s">
        <v>136</v>
      </c>
      <c r="D7" s="126" t="s">
        <v>137</v>
      </c>
    </row>
    <row r="8" spans="1:4" ht="15">
      <c r="A8" s="127" t="s">
        <v>138</v>
      </c>
      <c r="B8" s="128"/>
      <c r="C8" s="129"/>
      <c r="D8" s="129"/>
    </row>
    <row r="9" spans="1:4" ht="14.25">
      <c r="A9" s="130" t="s">
        <v>139</v>
      </c>
      <c r="B9" s="131"/>
      <c r="C9" s="132">
        <v>65</v>
      </c>
      <c r="D9" s="133">
        <f>B9/10*C9</f>
        <v>0</v>
      </c>
    </row>
    <row r="10" spans="1:4" ht="14.25">
      <c r="A10" s="130" t="s">
        <v>140</v>
      </c>
      <c r="B10" s="131"/>
      <c r="C10" s="132">
        <v>104</v>
      </c>
      <c r="D10" s="133">
        <f>B10/10*C10</f>
        <v>0</v>
      </c>
    </row>
    <row r="11" spans="1:4" ht="14.25">
      <c r="A11" s="130" t="s">
        <v>141</v>
      </c>
      <c r="B11" s="131"/>
      <c r="C11" s="132">
        <v>60</v>
      </c>
      <c r="D11" s="133">
        <f>B11/10*C11</f>
        <v>0</v>
      </c>
    </row>
    <row r="12" spans="1:4" ht="14.25">
      <c r="A12" s="130" t="s">
        <v>142</v>
      </c>
      <c r="B12" s="131"/>
      <c r="C12" s="132">
        <v>55</v>
      </c>
      <c r="D12" s="133">
        <f>B12/10*C12</f>
        <v>0</v>
      </c>
    </row>
    <row r="13" spans="1:4" ht="14.25">
      <c r="A13" s="130" t="s">
        <v>143</v>
      </c>
      <c r="B13" s="131"/>
      <c r="C13" s="132">
        <v>60</v>
      </c>
      <c r="D13" s="133">
        <f>B13/10*C13</f>
        <v>0</v>
      </c>
    </row>
    <row r="14" spans="1:4" ht="15">
      <c r="A14" s="134" t="s">
        <v>144</v>
      </c>
      <c r="B14" s="131"/>
      <c r="C14" s="132"/>
      <c r="D14" s="135">
        <f>D9+D10+D11+D12+D13</f>
        <v>0</v>
      </c>
    </row>
    <row r="15" spans="1:4" ht="14.25">
      <c r="A15" s="130" t="s">
        <v>145</v>
      </c>
      <c r="B15" s="136"/>
      <c r="C15" s="132">
        <v>15</v>
      </c>
      <c r="D15" s="133">
        <f>B15/10*C15</f>
        <v>0</v>
      </c>
    </row>
    <row r="16" spans="1:4" ht="14.25">
      <c r="A16" s="129" t="s">
        <v>146</v>
      </c>
      <c r="B16" s="137"/>
      <c r="C16" s="133">
        <v>3.5</v>
      </c>
      <c r="D16" s="133">
        <f>B16*C16/1000</f>
        <v>0</v>
      </c>
    </row>
    <row r="17" spans="1:4" ht="14.25">
      <c r="A17" s="129" t="s">
        <v>147</v>
      </c>
      <c r="B17" s="138"/>
      <c r="C17" s="133">
        <v>37.5</v>
      </c>
      <c r="D17" s="133">
        <f>B17/10*C17</f>
        <v>0</v>
      </c>
    </row>
    <row r="18" spans="1:4" ht="14.25">
      <c r="A18" s="129" t="s">
        <v>148</v>
      </c>
      <c r="B18" s="138"/>
      <c r="C18" s="133">
        <v>10</v>
      </c>
      <c r="D18" s="133">
        <f>B18/10*C18</f>
        <v>0</v>
      </c>
    </row>
    <row r="19" spans="1:4" ht="14.25">
      <c r="A19" s="129" t="s">
        <v>149</v>
      </c>
      <c r="B19" s="138"/>
      <c r="C19" s="133">
        <v>12</v>
      </c>
      <c r="D19" s="133">
        <f>B19/10*C19</f>
        <v>0</v>
      </c>
    </row>
    <row r="20" spans="1:4" ht="14.25">
      <c r="A20" s="129" t="s">
        <v>150</v>
      </c>
      <c r="B20" s="138"/>
      <c r="C20" s="133">
        <v>9</v>
      </c>
      <c r="D20" s="133"/>
    </row>
    <row r="21" spans="1:4" ht="15">
      <c r="A21" s="127" t="s">
        <v>151</v>
      </c>
      <c r="B21" s="138"/>
      <c r="C21" s="133"/>
      <c r="D21" s="135">
        <f>D14+D15+D16+D17+D18+D19+D20</f>
        <v>0</v>
      </c>
    </row>
    <row r="22" spans="1:4" ht="14.25">
      <c r="A22" s="139"/>
      <c r="B22" s="139"/>
      <c r="C22" s="139"/>
      <c r="D22" s="139"/>
    </row>
    <row r="23" spans="1:4" ht="15.75" customHeight="1">
      <c r="A23" s="249" t="s">
        <v>152</v>
      </c>
      <c r="B23" s="249"/>
      <c r="C23" s="249"/>
      <c r="D23" s="249"/>
    </row>
    <row r="24" spans="1:4" s="140" customFormat="1" ht="15">
      <c r="A24" s="122" t="s">
        <v>153</v>
      </c>
      <c r="B24" s="123" t="s">
        <v>131</v>
      </c>
      <c r="C24" s="122" t="s">
        <v>132</v>
      </c>
      <c r="D24" s="122" t="s">
        <v>133</v>
      </c>
    </row>
    <row r="25" spans="1:4" s="140" customFormat="1" ht="15">
      <c r="A25" s="124" t="s">
        <v>134</v>
      </c>
      <c r="B25" s="125" t="s">
        <v>135</v>
      </c>
      <c r="C25" s="126" t="s">
        <v>136</v>
      </c>
      <c r="D25" s="126" t="s">
        <v>137</v>
      </c>
    </row>
    <row r="26" spans="1:4" s="140" customFormat="1" ht="15">
      <c r="A26" s="127" t="s">
        <v>138</v>
      </c>
      <c r="B26" s="129"/>
      <c r="C26" s="129"/>
      <c r="D26" s="127"/>
    </row>
    <row r="27" spans="1:4" ht="14.25">
      <c r="A27" s="129" t="s">
        <v>139</v>
      </c>
      <c r="B27" s="138">
        <v>1289.2</v>
      </c>
      <c r="C27" s="133">
        <v>65</v>
      </c>
      <c r="D27" s="133">
        <f>B27/10*C27</f>
        <v>8379.800000000001</v>
      </c>
    </row>
    <row r="28" spans="1:4" ht="14.25">
      <c r="A28" s="129" t="s">
        <v>140</v>
      </c>
      <c r="B28" s="138">
        <v>201.3</v>
      </c>
      <c r="C28" s="133">
        <v>104</v>
      </c>
      <c r="D28" s="133">
        <f>B28/10*C28</f>
        <v>2093.5200000000004</v>
      </c>
    </row>
    <row r="29" spans="1:4" ht="14.25">
      <c r="A29" s="129" t="s">
        <v>141</v>
      </c>
      <c r="B29" s="138">
        <v>643.3</v>
      </c>
      <c r="C29" s="133">
        <v>60</v>
      </c>
      <c r="D29" s="133">
        <f>B29/10*C29</f>
        <v>3859.7999999999997</v>
      </c>
    </row>
    <row r="30" spans="1:4" ht="14.25">
      <c r="A30" s="129" t="s">
        <v>142</v>
      </c>
      <c r="B30" s="138">
        <v>203.3</v>
      </c>
      <c r="C30" s="133">
        <v>55</v>
      </c>
      <c r="D30" s="133">
        <f>B30/10*C30</f>
        <v>1118.15</v>
      </c>
    </row>
    <row r="31" spans="1:4" ht="14.25">
      <c r="A31" s="129" t="s">
        <v>143</v>
      </c>
      <c r="B31" s="138">
        <v>2</v>
      </c>
      <c r="C31" s="133">
        <v>60</v>
      </c>
      <c r="D31" s="133">
        <f>B31/10*C31</f>
        <v>12</v>
      </c>
    </row>
    <row r="32" spans="1:4" ht="15">
      <c r="A32" s="127" t="s">
        <v>144</v>
      </c>
      <c r="B32" s="135">
        <f>SUM(B27:B31)</f>
        <v>2339.1000000000004</v>
      </c>
      <c r="C32" s="133"/>
      <c r="D32" s="135">
        <f>D27+D28+D29+D30+D31</f>
        <v>15463.27</v>
      </c>
    </row>
    <row r="33" spans="1:4" ht="14.25">
      <c r="A33" s="129" t="s">
        <v>145</v>
      </c>
      <c r="B33" s="138">
        <v>8360</v>
      </c>
      <c r="C33" s="133">
        <v>15</v>
      </c>
      <c r="D33" s="133">
        <f>B33/10*C33</f>
        <v>12540</v>
      </c>
    </row>
    <row r="34" spans="1:4" ht="14.25">
      <c r="A34" s="129" t="s">
        <v>146</v>
      </c>
      <c r="B34" s="138">
        <v>125000</v>
      </c>
      <c r="C34" s="133">
        <v>3.5</v>
      </c>
      <c r="D34" s="133">
        <f>B34*C34/1000</f>
        <v>437.5</v>
      </c>
    </row>
    <row r="35" spans="1:4" ht="14.25">
      <c r="A35" s="129" t="s">
        <v>147</v>
      </c>
      <c r="B35" s="138">
        <v>15.9</v>
      </c>
      <c r="C35" s="133">
        <v>37.5</v>
      </c>
      <c r="D35" s="133">
        <f>B35/10*C35</f>
        <v>59.625</v>
      </c>
    </row>
    <row r="36" spans="1:4" ht="14.25">
      <c r="A36" s="129" t="s">
        <v>148</v>
      </c>
      <c r="B36" s="138">
        <v>2510</v>
      </c>
      <c r="C36" s="133">
        <v>10</v>
      </c>
      <c r="D36" s="133">
        <f>B36/10*C36</f>
        <v>2510</v>
      </c>
    </row>
    <row r="37" spans="1:4" ht="14.25">
      <c r="A37" s="129" t="s">
        <v>149</v>
      </c>
      <c r="B37" s="138">
        <v>600</v>
      </c>
      <c r="C37" s="133">
        <v>12</v>
      </c>
      <c r="D37" s="133">
        <f>B37/10*C37</f>
        <v>720</v>
      </c>
    </row>
    <row r="38" spans="1:4" ht="14.25">
      <c r="A38" s="129" t="s">
        <v>150</v>
      </c>
      <c r="B38" s="138"/>
      <c r="C38" s="133">
        <v>9</v>
      </c>
      <c r="D38" s="133">
        <f>B38/10*C38</f>
        <v>0</v>
      </c>
    </row>
    <row r="39" spans="1:4" ht="15">
      <c r="A39" s="127" t="s">
        <v>151</v>
      </c>
      <c r="B39" s="138"/>
      <c r="C39" s="133"/>
      <c r="D39" s="141">
        <f>SUM(D32:D38)</f>
        <v>31730.395</v>
      </c>
    </row>
    <row r="41" spans="1:4" ht="15.75" customHeight="1">
      <c r="A41" s="249" t="s">
        <v>42</v>
      </c>
      <c r="B41" s="249"/>
      <c r="C41" s="249"/>
      <c r="D41" s="249"/>
    </row>
    <row r="42" spans="1:4" s="140" customFormat="1" ht="15">
      <c r="A42" s="122" t="s">
        <v>153</v>
      </c>
      <c r="B42" s="123" t="s">
        <v>131</v>
      </c>
      <c r="C42" s="122" t="s">
        <v>132</v>
      </c>
      <c r="D42" s="122" t="s">
        <v>133</v>
      </c>
    </row>
    <row r="43" spans="1:4" s="140" customFormat="1" ht="15">
      <c r="A43" s="124" t="s">
        <v>134</v>
      </c>
      <c r="B43" s="125" t="s">
        <v>135</v>
      </c>
      <c r="C43" s="126" t="s">
        <v>136</v>
      </c>
      <c r="D43" s="126" t="s">
        <v>137</v>
      </c>
    </row>
    <row r="44" spans="1:4" s="140" customFormat="1" ht="15">
      <c r="A44" s="127" t="s">
        <v>138</v>
      </c>
      <c r="B44" s="129"/>
      <c r="C44" s="129"/>
      <c r="D44" s="127"/>
    </row>
    <row r="45" spans="1:4" ht="14.25">
      <c r="A45" s="129" t="s">
        <v>139</v>
      </c>
      <c r="B45" s="138">
        <v>232.8</v>
      </c>
      <c r="C45" s="133">
        <v>65</v>
      </c>
      <c r="D45" s="133">
        <f>B45/10*C45</f>
        <v>1513.2</v>
      </c>
    </row>
    <row r="46" spans="1:4" ht="14.25">
      <c r="A46" s="129" t="s">
        <v>140</v>
      </c>
      <c r="B46" s="138">
        <v>18.7</v>
      </c>
      <c r="C46" s="133">
        <v>104</v>
      </c>
      <c r="D46" s="133">
        <f>B46/10*C46</f>
        <v>194.48</v>
      </c>
    </row>
    <row r="47" spans="1:4" ht="14.25">
      <c r="A47" s="129" t="s">
        <v>141</v>
      </c>
      <c r="B47" s="138">
        <v>226.5</v>
      </c>
      <c r="C47" s="133">
        <v>60</v>
      </c>
      <c r="D47" s="133">
        <f>B47/10*C47</f>
        <v>1359</v>
      </c>
    </row>
    <row r="48" spans="1:4" ht="14.25">
      <c r="A48" s="129" t="s">
        <v>142</v>
      </c>
      <c r="B48" s="138">
        <v>24.7</v>
      </c>
      <c r="C48" s="133">
        <v>55</v>
      </c>
      <c r="D48" s="133">
        <f>B48/10*C48</f>
        <v>135.85</v>
      </c>
    </row>
    <row r="49" spans="1:4" ht="14.25">
      <c r="A49" s="129" t="s">
        <v>143</v>
      </c>
      <c r="B49" s="138"/>
      <c r="C49" s="133">
        <v>60</v>
      </c>
      <c r="D49" s="133">
        <f>B49/10*C49</f>
        <v>0</v>
      </c>
    </row>
    <row r="50" spans="1:4" ht="15">
      <c r="A50" s="127" t="s">
        <v>144</v>
      </c>
      <c r="B50" s="135">
        <f>SUM(B45:B49)</f>
        <v>502.7</v>
      </c>
      <c r="C50" s="133"/>
      <c r="D50" s="135">
        <f>D45+D46+D47+D48+D49</f>
        <v>3202.53</v>
      </c>
    </row>
    <row r="51" spans="1:4" ht="14.25">
      <c r="A51" s="129" t="s">
        <v>145</v>
      </c>
      <c r="B51" s="138">
        <v>1892</v>
      </c>
      <c r="C51" s="133">
        <v>15</v>
      </c>
      <c r="D51" s="133">
        <f>B51/10*C51</f>
        <v>2838</v>
      </c>
    </row>
    <row r="52" spans="1:4" ht="14.25">
      <c r="A52" s="129" t="s">
        <v>146</v>
      </c>
      <c r="B52" s="138">
        <v>25000</v>
      </c>
      <c r="C52" s="133">
        <v>3.5</v>
      </c>
      <c r="D52" s="133">
        <f>B52*C52/1000</f>
        <v>87.5</v>
      </c>
    </row>
    <row r="53" spans="1:4" ht="14.25">
      <c r="A53" s="129" t="s">
        <v>147</v>
      </c>
      <c r="B53" s="138">
        <v>18.6</v>
      </c>
      <c r="C53" s="133">
        <v>37.5</v>
      </c>
      <c r="D53" s="133">
        <f>B53/10*C53</f>
        <v>69.75</v>
      </c>
    </row>
    <row r="54" spans="1:4" ht="14.25">
      <c r="A54" s="129" t="s">
        <v>148</v>
      </c>
      <c r="B54" s="138">
        <v>660</v>
      </c>
      <c r="C54" s="133">
        <v>10</v>
      </c>
      <c r="D54" s="133">
        <f>B54/10*C54</f>
        <v>660</v>
      </c>
    </row>
    <row r="55" spans="1:4" ht="14.25">
      <c r="A55" s="129" t="s">
        <v>149</v>
      </c>
      <c r="B55" s="138">
        <v>153</v>
      </c>
      <c r="C55" s="133">
        <v>12</v>
      </c>
      <c r="D55" s="133">
        <f>B55/10*C55</f>
        <v>183.60000000000002</v>
      </c>
    </row>
    <row r="56" spans="1:4" ht="14.25">
      <c r="A56" s="129" t="s">
        <v>150</v>
      </c>
      <c r="B56" s="138">
        <v>9750</v>
      </c>
      <c r="C56" s="133">
        <v>9</v>
      </c>
      <c r="D56" s="133">
        <f>B56/10*C56</f>
        <v>8775</v>
      </c>
    </row>
    <row r="57" spans="1:4" ht="15">
      <c r="A57" s="127" t="s">
        <v>151</v>
      </c>
      <c r="B57" s="138"/>
      <c r="C57" s="133"/>
      <c r="D57" s="135">
        <f>D50+D51+D52+D53+D54+D55+D56</f>
        <v>15816.380000000001</v>
      </c>
    </row>
    <row r="59" spans="1:4" ht="15.75" customHeight="1">
      <c r="A59" s="249" t="s">
        <v>154</v>
      </c>
      <c r="B59" s="249"/>
      <c r="C59" s="249"/>
      <c r="D59" s="249"/>
    </row>
    <row r="60" spans="1:4" s="140" customFormat="1" ht="15">
      <c r="A60" s="122" t="s">
        <v>153</v>
      </c>
      <c r="B60" s="123" t="s">
        <v>131</v>
      </c>
      <c r="C60" s="122" t="s">
        <v>132</v>
      </c>
      <c r="D60" s="122" t="s">
        <v>133</v>
      </c>
    </row>
    <row r="61" spans="1:4" s="140" customFormat="1" ht="15">
      <c r="A61" s="124" t="s">
        <v>134</v>
      </c>
      <c r="B61" s="125" t="s">
        <v>135</v>
      </c>
      <c r="C61" s="126" t="s">
        <v>136</v>
      </c>
      <c r="D61" s="126" t="s">
        <v>137</v>
      </c>
    </row>
    <row r="62" spans="1:4" s="140" customFormat="1" ht="15">
      <c r="A62" s="127" t="s">
        <v>138</v>
      </c>
      <c r="B62" s="129"/>
      <c r="C62" s="129"/>
      <c r="D62" s="127"/>
    </row>
    <row r="63" spans="1:4" ht="14.25">
      <c r="A63" s="129" t="s">
        <v>139</v>
      </c>
      <c r="B63" s="138"/>
      <c r="C63" s="133">
        <v>65</v>
      </c>
      <c r="D63" s="133">
        <f>B63/10*C63</f>
        <v>0</v>
      </c>
    </row>
    <row r="64" spans="1:4" ht="14.25">
      <c r="A64" s="129" t="s">
        <v>140</v>
      </c>
      <c r="B64" s="138"/>
      <c r="C64" s="133">
        <v>104</v>
      </c>
      <c r="D64" s="133">
        <f>B64/10*C64</f>
        <v>0</v>
      </c>
    </row>
    <row r="65" spans="1:4" ht="14.25">
      <c r="A65" s="129" t="s">
        <v>141</v>
      </c>
      <c r="B65" s="138"/>
      <c r="C65" s="133">
        <v>60</v>
      </c>
      <c r="D65" s="133">
        <f>B65/10*C65</f>
        <v>0</v>
      </c>
    </row>
    <row r="66" spans="1:4" ht="14.25">
      <c r="A66" s="129" t="s">
        <v>142</v>
      </c>
      <c r="B66" s="138"/>
      <c r="C66" s="133">
        <v>55</v>
      </c>
      <c r="D66" s="133">
        <f>B66/10*C66</f>
        <v>0</v>
      </c>
    </row>
    <row r="67" spans="1:4" ht="14.25">
      <c r="A67" s="129" t="s">
        <v>143</v>
      </c>
      <c r="B67" s="138"/>
      <c r="C67" s="133">
        <v>60</v>
      </c>
      <c r="D67" s="133">
        <f>B67/10*C67</f>
        <v>0</v>
      </c>
    </row>
    <row r="68" spans="1:4" ht="15">
      <c r="A68" s="127" t="s">
        <v>144</v>
      </c>
      <c r="B68" s="135"/>
      <c r="C68" s="133"/>
      <c r="D68" s="135">
        <f>D63+D64+D65+D66+D67</f>
        <v>0</v>
      </c>
    </row>
    <row r="69" spans="1:4" ht="14.25">
      <c r="A69" s="129" t="s">
        <v>145</v>
      </c>
      <c r="B69" s="138"/>
      <c r="C69" s="133">
        <v>15</v>
      </c>
      <c r="D69" s="133">
        <f>B69/10*C69</f>
        <v>0</v>
      </c>
    </row>
    <row r="70" spans="1:4" ht="14.25">
      <c r="A70" s="129" t="s">
        <v>146</v>
      </c>
      <c r="B70" s="138"/>
      <c r="C70" s="133">
        <v>3.5</v>
      </c>
      <c r="D70" s="133">
        <f>B70*C70/1000</f>
        <v>0</v>
      </c>
    </row>
    <row r="71" spans="1:4" ht="14.25">
      <c r="A71" s="129" t="s">
        <v>147</v>
      </c>
      <c r="B71" s="138"/>
      <c r="C71" s="133">
        <v>37.5</v>
      </c>
      <c r="D71" s="133">
        <f>B71/10*C71</f>
        <v>0</v>
      </c>
    </row>
    <row r="72" spans="1:4" ht="14.25">
      <c r="A72" s="129" t="s">
        <v>148</v>
      </c>
      <c r="B72" s="138"/>
      <c r="C72" s="133">
        <v>10</v>
      </c>
      <c r="D72" s="133">
        <f>B72/10*C72</f>
        <v>0</v>
      </c>
    </row>
    <row r="73" spans="1:4" ht="14.25">
      <c r="A73" s="129" t="s">
        <v>149</v>
      </c>
      <c r="B73" s="138"/>
      <c r="C73" s="133">
        <v>12</v>
      </c>
      <c r="D73" s="133">
        <f>B73/10*C73</f>
        <v>0</v>
      </c>
    </row>
    <row r="74" spans="1:4" ht="14.25">
      <c r="A74" s="129" t="s">
        <v>150</v>
      </c>
      <c r="B74" s="138"/>
      <c r="C74" s="133">
        <v>9</v>
      </c>
      <c r="D74" s="133">
        <f>B74/10*C74</f>
        <v>0</v>
      </c>
    </row>
    <row r="75" spans="1:4" ht="15">
      <c r="A75" s="127" t="s">
        <v>151</v>
      </c>
      <c r="B75" s="138"/>
      <c r="C75" s="133"/>
      <c r="D75" s="135">
        <f>D68+D69+D70+D71+D72+D73+D74</f>
        <v>0</v>
      </c>
    </row>
    <row r="77" spans="1:4" ht="18">
      <c r="A77" s="249" t="s">
        <v>155</v>
      </c>
      <c r="B77" s="249"/>
      <c r="C77" s="249"/>
      <c r="D77" s="249"/>
    </row>
    <row r="78" spans="1:4" s="140" customFormat="1" ht="15">
      <c r="A78" s="122" t="s">
        <v>153</v>
      </c>
      <c r="B78" s="123" t="s">
        <v>131</v>
      </c>
      <c r="C78" s="122" t="s">
        <v>132</v>
      </c>
      <c r="D78" s="122" t="s">
        <v>133</v>
      </c>
    </row>
    <row r="79" spans="1:4" s="140" customFormat="1" ht="15">
      <c r="A79" s="124" t="s">
        <v>134</v>
      </c>
      <c r="B79" s="125" t="s">
        <v>135</v>
      </c>
      <c r="C79" s="126" t="s">
        <v>136</v>
      </c>
      <c r="D79" s="126" t="s">
        <v>137</v>
      </c>
    </row>
    <row r="80" spans="1:4" s="140" customFormat="1" ht="15">
      <c r="A80" s="127" t="s">
        <v>138</v>
      </c>
      <c r="B80" s="127"/>
      <c r="C80" s="127"/>
      <c r="D80" s="127"/>
    </row>
    <row r="81" spans="1:4" ht="14.25">
      <c r="A81" s="129" t="s">
        <v>139</v>
      </c>
      <c r="B81" s="133">
        <f>B63+B45+B27+B9</f>
        <v>1522</v>
      </c>
      <c r="C81" s="133">
        <v>65</v>
      </c>
      <c r="D81" s="133">
        <f>B81/10*C81</f>
        <v>9893</v>
      </c>
    </row>
    <row r="82" spans="1:4" ht="14.25">
      <c r="A82" s="129" t="s">
        <v>140</v>
      </c>
      <c r="B82" s="133">
        <f>B64+B46+B28+B10</f>
        <v>220</v>
      </c>
      <c r="C82" s="133">
        <v>104</v>
      </c>
      <c r="D82" s="133">
        <f>B82/10*C82</f>
        <v>2288</v>
      </c>
    </row>
    <row r="83" spans="1:4" ht="14.25">
      <c r="A83" s="129" t="s">
        <v>141</v>
      </c>
      <c r="B83" s="133">
        <f>B65+B47+B29+B11</f>
        <v>869.8</v>
      </c>
      <c r="C83" s="133">
        <v>60</v>
      </c>
      <c r="D83" s="133">
        <f>B83/10*C83</f>
        <v>5218.799999999999</v>
      </c>
    </row>
    <row r="84" spans="1:4" ht="14.25">
      <c r="A84" s="129" t="s">
        <v>142</v>
      </c>
      <c r="B84" s="133">
        <f>B66+B48+B30+B12</f>
        <v>228</v>
      </c>
      <c r="C84" s="133">
        <v>55</v>
      </c>
      <c r="D84" s="133">
        <f>B84/10*C84</f>
        <v>1254</v>
      </c>
    </row>
    <row r="85" spans="1:4" ht="14.25">
      <c r="A85" s="129" t="s">
        <v>143</v>
      </c>
      <c r="B85" s="133">
        <f>B67+B49+B31+B13</f>
        <v>2</v>
      </c>
      <c r="C85" s="133">
        <v>60</v>
      </c>
      <c r="D85" s="133">
        <f>B85/10*C85</f>
        <v>12</v>
      </c>
    </row>
    <row r="86" spans="1:4" ht="15">
      <c r="A86" s="127" t="s">
        <v>144</v>
      </c>
      <c r="B86" s="135">
        <f>SUM(B81:B85)</f>
        <v>2841.8</v>
      </c>
      <c r="C86" s="133"/>
      <c r="D86" s="135">
        <f>D81+D82+D83+D84+D85</f>
        <v>18665.8</v>
      </c>
    </row>
    <row r="87" spans="1:4" ht="14.25">
      <c r="A87" s="129" t="s">
        <v>145</v>
      </c>
      <c r="B87" s="133">
        <f aca="true" t="shared" si="0" ref="B87:B92">B69+B51+B33+B15</f>
        <v>10252</v>
      </c>
      <c r="C87" s="133">
        <v>15</v>
      </c>
      <c r="D87" s="133">
        <f>B87/10*C87</f>
        <v>15378</v>
      </c>
    </row>
    <row r="88" spans="1:4" ht="14.25">
      <c r="A88" s="129" t="s">
        <v>146</v>
      </c>
      <c r="B88" s="133">
        <f t="shared" si="0"/>
        <v>150000</v>
      </c>
      <c r="C88" s="133">
        <v>3.5</v>
      </c>
      <c r="D88" s="133">
        <f>B88*C88/1000</f>
        <v>525</v>
      </c>
    </row>
    <row r="89" spans="1:4" ht="14.25">
      <c r="A89" s="129" t="s">
        <v>147</v>
      </c>
      <c r="B89" s="133">
        <f t="shared" si="0"/>
        <v>34.5</v>
      </c>
      <c r="C89" s="133">
        <v>37.5</v>
      </c>
      <c r="D89" s="133">
        <f>B89/10*C89</f>
        <v>129.375</v>
      </c>
    </row>
    <row r="90" spans="1:4" ht="14.25">
      <c r="A90" s="129" t="s">
        <v>148</v>
      </c>
      <c r="B90" s="133">
        <f t="shared" si="0"/>
        <v>3170</v>
      </c>
      <c r="C90" s="133">
        <v>10</v>
      </c>
      <c r="D90" s="133">
        <f>B90/10*C90</f>
        <v>3170</v>
      </c>
    </row>
    <row r="91" spans="1:4" ht="14.25">
      <c r="A91" s="129" t="s">
        <v>149</v>
      </c>
      <c r="B91" s="133">
        <f t="shared" si="0"/>
        <v>753</v>
      </c>
      <c r="C91" s="133">
        <v>12</v>
      </c>
      <c r="D91" s="133">
        <f>B91/10*C91</f>
        <v>903.5999999999999</v>
      </c>
    </row>
    <row r="92" spans="1:4" ht="14.25">
      <c r="A92" s="129" t="s">
        <v>150</v>
      </c>
      <c r="B92" s="133">
        <f t="shared" si="0"/>
        <v>9750</v>
      </c>
      <c r="C92" s="133">
        <v>9</v>
      </c>
      <c r="D92" s="133">
        <f>B92/10*C92</f>
        <v>8775</v>
      </c>
    </row>
    <row r="93" spans="1:4" ht="15">
      <c r="A93" s="127" t="s">
        <v>151</v>
      </c>
      <c r="B93" s="133"/>
      <c r="C93" s="133"/>
      <c r="D93" s="181">
        <f>D86+D87+D88+D89+D90+D91+D92</f>
        <v>47546.775</v>
      </c>
    </row>
    <row r="95" ht="12.75">
      <c r="A95" s="119" t="s">
        <v>250</v>
      </c>
    </row>
    <row r="97" spans="1:3" ht="12.75">
      <c r="A97" s="142" t="s">
        <v>292</v>
      </c>
      <c r="B97" s="169"/>
      <c r="C97" s="168" t="s">
        <v>156</v>
      </c>
    </row>
    <row r="98" spans="1:4" ht="12.75">
      <c r="A98" s="142"/>
      <c r="C98" s="168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5.57421875" style="0" customWidth="1"/>
    <col min="2" max="2" width="28.8515625" style="0" customWidth="1"/>
    <col min="3" max="3" width="9.00390625" style="0" customWidth="1"/>
    <col min="5" max="5" width="8.7109375" style="0" customWidth="1"/>
    <col min="7" max="7" width="8.140625" style="0" customWidth="1"/>
    <col min="9" max="9" width="9.00390625" style="0" customWidth="1"/>
    <col min="10" max="10" width="8.7109375" style="0" customWidth="1"/>
    <col min="11" max="11" width="9.00390625" style="0" customWidth="1"/>
    <col min="12" max="12" width="9.421875" style="0" customWidth="1"/>
  </cols>
  <sheetData>
    <row r="2" spans="1:12" ht="15">
      <c r="A2" s="223" t="s">
        <v>173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5">
      <c r="A3" s="223" t="s">
        <v>266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ht="15">
      <c r="B4" t="s">
        <v>257</v>
      </c>
    </row>
    <row r="5" spans="1:12" s="162" customFormat="1" ht="30">
      <c r="A5" s="224" t="s">
        <v>1</v>
      </c>
      <c r="B5" s="224" t="s">
        <v>174</v>
      </c>
      <c r="C5" s="164" t="s">
        <v>258</v>
      </c>
      <c r="D5" s="164" t="s">
        <v>259</v>
      </c>
      <c r="E5" s="164" t="s">
        <v>258</v>
      </c>
      <c r="F5" s="164" t="s">
        <v>259</v>
      </c>
      <c r="G5" s="164" t="s">
        <v>258</v>
      </c>
      <c r="H5" s="164" t="s">
        <v>259</v>
      </c>
      <c r="I5" s="164" t="s">
        <v>258</v>
      </c>
      <c r="J5" s="164" t="s">
        <v>259</v>
      </c>
      <c r="K5" s="224" t="s">
        <v>178</v>
      </c>
      <c r="L5" s="224"/>
    </row>
    <row r="6" spans="1:12" ht="30">
      <c r="A6" s="224"/>
      <c r="B6" s="224"/>
      <c r="C6" s="225" t="s">
        <v>260</v>
      </c>
      <c r="D6" s="225"/>
      <c r="E6" s="225" t="s">
        <v>261</v>
      </c>
      <c r="F6" s="225"/>
      <c r="G6" s="225" t="s">
        <v>262</v>
      </c>
      <c r="H6" s="225"/>
      <c r="I6" s="225" t="s">
        <v>263</v>
      </c>
      <c r="J6" s="225"/>
      <c r="K6" s="164" t="s">
        <v>258</v>
      </c>
      <c r="L6" s="164" t="s">
        <v>259</v>
      </c>
    </row>
    <row r="7" spans="1:12" ht="15">
      <c r="A7" s="165">
        <v>1</v>
      </c>
      <c r="B7" s="203"/>
      <c r="C7" s="165"/>
      <c r="D7" s="165"/>
      <c r="E7" s="165"/>
      <c r="F7" s="165"/>
      <c r="G7" s="165"/>
      <c r="H7" s="165"/>
      <c r="I7" s="165"/>
      <c r="J7" s="165"/>
      <c r="K7" s="209">
        <f>C7+E7+G7+I7</f>
        <v>0</v>
      </c>
      <c r="L7" s="211">
        <f>D7+F7+H7+J7</f>
        <v>0</v>
      </c>
    </row>
    <row r="8" spans="1:12" ht="15">
      <c r="A8" s="165">
        <v>2</v>
      </c>
      <c r="B8" s="165"/>
      <c r="C8" s="165"/>
      <c r="D8" s="165"/>
      <c r="E8" s="165"/>
      <c r="F8" s="165"/>
      <c r="G8" s="165"/>
      <c r="H8" s="165"/>
      <c r="I8" s="165"/>
      <c r="J8" s="165"/>
      <c r="K8" s="209">
        <f aca="true" t="shared" si="0" ref="K8:L16">C8+E8+G8+I8</f>
        <v>0</v>
      </c>
      <c r="L8" s="211">
        <f t="shared" si="0"/>
        <v>0</v>
      </c>
    </row>
    <row r="9" spans="1:12" ht="15">
      <c r="A9" s="165">
        <v>3</v>
      </c>
      <c r="B9" s="165"/>
      <c r="C9" s="165"/>
      <c r="D9" s="165"/>
      <c r="E9" s="165"/>
      <c r="F9" s="165"/>
      <c r="G9" s="165"/>
      <c r="H9" s="165"/>
      <c r="I9" s="165"/>
      <c r="J9" s="165"/>
      <c r="K9" s="209">
        <f t="shared" si="0"/>
        <v>0</v>
      </c>
      <c r="L9" s="211">
        <f t="shared" si="0"/>
        <v>0</v>
      </c>
    </row>
    <row r="10" spans="1:12" ht="15">
      <c r="A10" s="165">
        <v>4</v>
      </c>
      <c r="B10" s="131"/>
      <c r="C10" s="165"/>
      <c r="D10" s="165"/>
      <c r="E10" s="165"/>
      <c r="F10" s="165"/>
      <c r="G10" s="165"/>
      <c r="H10" s="165"/>
      <c r="I10" s="165"/>
      <c r="J10" s="165"/>
      <c r="K10" s="209">
        <f t="shared" si="0"/>
        <v>0</v>
      </c>
      <c r="L10" s="211">
        <f t="shared" si="0"/>
        <v>0</v>
      </c>
    </row>
    <row r="11" spans="1:12" ht="15">
      <c r="A11" s="165">
        <v>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209">
        <f t="shared" si="0"/>
        <v>0</v>
      </c>
      <c r="L11" s="211">
        <f t="shared" si="0"/>
        <v>0</v>
      </c>
    </row>
    <row r="12" spans="1:12" ht="15">
      <c r="A12" s="165">
        <v>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209">
        <f t="shared" si="0"/>
        <v>0</v>
      </c>
      <c r="L12" s="211">
        <f t="shared" si="0"/>
        <v>0</v>
      </c>
    </row>
    <row r="13" spans="1:12" ht="15">
      <c r="A13" s="165">
        <v>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209">
        <f t="shared" si="0"/>
        <v>0</v>
      </c>
      <c r="L13" s="211">
        <f t="shared" si="0"/>
        <v>0</v>
      </c>
    </row>
    <row r="14" spans="1:12" ht="15">
      <c r="A14" s="165">
        <v>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209">
        <f t="shared" si="0"/>
        <v>0</v>
      </c>
      <c r="L14" s="211">
        <f t="shared" si="0"/>
        <v>0</v>
      </c>
    </row>
    <row r="15" spans="1:12" ht="15">
      <c r="A15" s="165">
        <v>9</v>
      </c>
      <c r="B15" s="165"/>
      <c r="C15" s="165"/>
      <c r="D15" s="165"/>
      <c r="E15" s="165"/>
      <c r="F15" s="165"/>
      <c r="G15" s="165"/>
      <c r="H15" s="165"/>
      <c r="I15" s="165"/>
      <c r="J15" s="165"/>
      <c r="K15" s="209">
        <f t="shared" si="0"/>
        <v>0</v>
      </c>
      <c r="L15" s="211">
        <f t="shared" si="0"/>
        <v>0</v>
      </c>
    </row>
    <row r="16" spans="1:12" ht="15.75" thickBot="1">
      <c r="A16" s="165">
        <v>10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210">
        <f t="shared" si="0"/>
        <v>0</v>
      </c>
      <c r="L16" s="212">
        <f t="shared" si="0"/>
        <v>0</v>
      </c>
    </row>
    <row r="17" spans="1:12" ht="15.75" thickBot="1">
      <c r="A17" s="158" t="s">
        <v>181</v>
      </c>
      <c r="K17" s="204">
        <f>SUM(K7:K16)</f>
        <v>0</v>
      </c>
      <c r="L17" s="205">
        <f>SUM(L7:L16)</f>
        <v>0</v>
      </c>
    </row>
    <row r="18" spans="1:12" ht="15.75" thickBot="1">
      <c r="A18" s="160" t="s">
        <v>264</v>
      </c>
      <c r="D18" s="167"/>
      <c r="I18" s="219" t="s">
        <v>265</v>
      </c>
      <c r="J18" s="220"/>
      <c r="K18" s="221">
        <f>K17+L17</f>
        <v>0</v>
      </c>
      <c r="L18" s="222"/>
    </row>
    <row r="19" ht="15">
      <c r="A19" s="160"/>
    </row>
  </sheetData>
  <sheetProtection/>
  <mergeCells count="11">
    <mergeCell ref="I6:J6"/>
    <mergeCell ref="I18:J18"/>
    <mergeCell ref="K18:L18"/>
    <mergeCell ref="A2:L2"/>
    <mergeCell ref="A3:L3"/>
    <mergeCell ref="A5:A6"/>
    <mergeCell ref="B5:B6"/>
    <mergeCell ref="K5:L5"/>
    <mergeCell ref="C6:D6"/>
    <mergeCell ref="E6:F6"/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21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.8515625" style="0" customWidth="1"/>
    <col min="2" max="2" width="31.00390625" style="0" customWidth="1"/>
    <col min="3" max="3" width="13.00390625" style="0" customWidth="1"/>
    <col min="4" max="4" width="10.57421875" style="0" customWidth="1"/>
    <col min="5" max="5" width="9.7109375" style="0" customWidth="1"/>
    <col min="6" max="6" width="12.421875" style="0" customWidth="1"/>
  </cols>
  <sheetData>
    <row r="1" ht="15">
      <c r="C1" s="17"/>
    </row>
    <row r="2" spans="1:6" ht="15">
      <c r="A2" s="223" t="s">
        <v>173</v>
      </c>
      <c r="B2" s="223"/>
      <c r="C2" s="223"/>
      <c r="D2" s="216"/>
      <c r="E2" s="216"/>
      <c r="F2" s="216"/>
    </row>
    <row r="3" spans="1:6" ht="15">
      <c r="A3" s="229" t="s">
        <v>286</v>
      </c>
      <c r="B3" s="229"/>
      <c r="C3" s="229"/>
      <c r="D3" s="230"/>
      <c r="E3" s="230"/>
      <c r="F3" s="230"/>
    </row>
    <row r="4" spans="1:3" ht="15">
      <c r="A4" s="163"/>
      <c r="B4" s="163"/>
      <c r="C4" s="163"/>
    </row>
    <row r="5" spans="1:6" s="162" customFormat="1" ht="27.75" customHeight="1">
      <c r="A5" s="164" t="s">
        <v>1</v>
      </c>
      <c r="B5" s="164" t="s">
        <v>174</v>
      </c>
      <c r="C5" s="226" t="s">
        <v>175</v>
      </c>
      <c r="D5" s="227"/>
      <c r="E5" s="227"/>
      <c r="F5" s="228"/>
    </row>
    <row r="6" spans="1:6" ht="15">
      <c r="A6" s="165"/>
      <c r="B6" s="166"/>
      <c r="C6" s="213" t="s">
        <v>291</v>
      </c>
      <c r="D6" s="164" t="s">
        <v>231</v>
      </c>
      <c r="E6" s="164" t="s">
        <v>284</v>
      </c>
      <c r="F6" s="164" t="s">
        <v>232</v>
      </c>
    </row>
    <row r="7" spans="1:6" ht="15">
      <c r="A7" s="165">
        <v>1</v>
      </c>
      <c r="B7" s="166" t="s">
        <v>176</v>
      </c>
      <c r="C7" s="166"/>
      <c r="D7" s="165"/>
      <c r="E7" s="165"/>
      <c r="F7" s="165"/>
    </row>
    <row r="8" spans="1:6" ht="15">
      <c r="A8" s="165"/>
      <c r="B8" s="165" t="s">
        <v>230</v>
      </c>
      <c r="C8" s="165">
        <v>50</v>
      </c>
      <c r="D8" s="165"/>
      <c r="E8" s="165"/>
      <c r="F8" s="165">
        <v>50</v>
      </c>
    </row>
    <row r="9" spans="1:6" ht="15">
      <c r="A9" s="165">
        <v>2</v>
      </c>
      <c r="B9" s="166" t="s">
        <v>177</v>
      </c>
      <c r="C9" s="166"/>
      <c r="D9" s="165"/>
      <c r="E9" s="165"/>
      <c r="F9" s="165"/>
    </row>
    <row r="10" spans="1:6" ht="15">
      <c r="A10" s="165"/>
      <c r="B10" s="165" t="s">
        <v>228</v>
      </c>
      <c r="C10" s="165">
        <v>1500</v>
      </c>
      <c r="D10" s="165"/>
      <c r="E10" s="165"/>
      <c r="F10" s="165">
        <v>1500</v>
      </c>
    </row>
    <row r="11" spans="1:6" ht="15">
      <c r="A11" s="165"/>
      <c r="B11" s="131" t="s">
        <v>229</v>
      </c>
      <c r="C11" s="165">
        <v>1578</v>
      </c>
      <c r="D11" s="165"/>
      <c r="E11" s="165"/>
      <c r="F11" s="165">
        <v>1578</v>
      </c>
    </row>
    <row r="12" spans="1:6" ht="15">
      <c r="A12" s="165"/>
      <c r="B12" s="131" t="s">
        <v>288</v>
      </c>
      <c r="C12" s="165"/>
      <c r="D12" s="165">
        <v>108</v>
      </c>
      <c r="E12" s="165"/>
      <c r="F12" s="165">
        <v>108</v>
      </c>
    </row>
    <row r="13" spans="1:6" ht="15">
      <c r="A13" s="165"/>
      <c r="B13" s="131" t="s">
        <v>289</v>
      </c>
      <c r="C13" s="165"/>
      <c r="D13" s="165">
        <v>300</v>
      </c>
      <c r="E13" s="165"/>
      <c r="F13" s="165">
        <v>300</v>
      </c>
    </row>
    <row r="14" spans="1:6" ht="15">
      <c r="A14" s="165"/>
      <c r="B14" s="131" t="s">
        <v>290</v>
      </c>
      <c r="C14" s="165"/>
      <c r="D14" s="165"/>
      <c r="E14" s="165">
        <v>665</v>
      </c>
      <c r="F14" s="165">
        <v>665</v>
      </c>
    </row>
    <row r="15" spans="1:6" ht="15">
      <c r="A15" s="165"/>
      <c r="B15" s="131"/>
      <c r="C15" s="165"/>
      <c r="D15" s="165"/>
      <c r="E15" s="165"/>
      <c r="F15" s="165"/>
    </row>
    <row r="16" spans="1:6" ht="15">
      <c r="A16" s="165"/>
      <c r="B16" s="166" t="s">
        <v>178</v>
      </c>
      <c r="C16" s="165">
        <f>SUM(C6:C15)</f>
        <v>3128</v>
      </c>
      <c r="D16" s="165"/>
      <c r="E16" s="165"/>
      <c r="F16" s="165">
        <f>F7+F10+F11+F12+F13+F14</f>
        <v>4151</v>
      </c>
    </row>
    <row r="17" spans="1:6" ht="15">
      <c r="A17" s="217" t="s">
        <v>181</v>
      </c>
      <c r="B17" s="217"/>
      <c r="C17" s="217"/>
      <c r="D17" s="217"/>
      <c r="E17" s="217"/>
      <c r="F17" s="217"/>
    </row>
    <row r="18" spans="1:3" ht="15">
      <c r="A18" s="158"/>
      <c r="B18" s="158"/>
      <c r="C18" s="158"/>
    </row>
    <row r="19" spans="1:6" ht="15">
      <c r="A19" s="160" t="s">
        <v>292</v>
      </c>
      <c r="B19" s="158"/>
      <c r="C19" s="218" t="s">
        <v>179</v>
      </c>
      <c r="D19" s="218"/>
      <c r="E19" s="218"/>
      <c r="F19" s="218"/>
    </row>
    <row r="20" spans="1:3" ht="15">
      <c r="A20" s="160"/>
      <c r="B20" s="158"/>
      <c r="C20" s="167"/>
    </row>
    <row r="21" spans="3:4" ht="15">
      <c r="C21" s="167"/>
      <c r="D21" t="s">
        <v>180</v>
      </c>
    </row>
  </sheetData>
  <sheetProtection/>
  <mergeCells count="5">
    <mergeCell ref="A2:F2"/>
    <mergeCell ref="A17:F17"/>
    <mergeCell ref="C19:F19"/>
    <mergeCell ref="C5:F5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39"/>
  <sheetViews>
    <sheetView zoomScalePageLayoutView="0" workbookViewId="0" topLeftCell="A1">
      <selection activeCell="C35" sqref="C35"/>
    </sheetView>
  </sheetViews>
  <sheetFormatPr defaultColWidth="25.7109375" defaultRowHeight="15"/>
  <cols>
    <col min="1" max="1" width="5.28125" style="145" customWidth="1"/>
    <col min="2" max="2" width="23.57421875" style="146" customWidth="1"/>
    <col min="3" max="3" width="30.7109375" style="146" customWidth="1"/>
    <col min="4" max="4" width="24.57421875" style="146" customWidth="1"/>
    <col min="5" max="5" width="10.57421875" style="146" customWidth="1"/>
    <col min="6" max="16384" width="25.7109375" style="146" customWidth="1"/>
  </cols>
  <sheetData>
    <row r="1" ht="14.25">
      <c r="E1" s="147"/>
    </row>
    <row r="2" spans="1:5" ht="15">
      <c r="A2" s="231" t="s">
        <v>158</v>
      </c>
      <c r="B2" s="231"/>
      <c r="C2" s="231"/>
      <c r="D2" s="231"/>
      <c r="E2" s="231"/>
    </row>
    <row r="3" spans="1:5" ht="15">
      <c r="A3" s="231" t="s">
        <v>159</v>
      </c>
      <c r="B3" s="231"/>
      <c r="C3" s="231"/>
      <c r="D3" s="231"/>
      <c r="E3" s="231"/>
    </row>
    <row r="4" spans="1:5" ht="15">
      <c r="A4" s="231" t="s">
        <v>285</v>
      </c>
      <c r="B4" s="231"/>
      <c r="C4" s="231"/>
      <c r="D4" s="231"/>
      <c r="E4" s="231"/>
    </row>
    <row r="6" spans="1:5" s="148" customFormat="1" ht="42" customHeight="1">
      <c r="A6" s="149" t="s">
        <v>1</v>
      </c>
      <c r="B6" s="149" t="s">
        <v>160</v>
      </c>
      <c r="C6" s="149" t="s">
        <v>161</v>
      </c>
      <c r="D6" s="149" t="s">
        <v>162</v>
      </c>
      <c r="E6" s="149" t="s">
        <v>163</v>
      </c>
    </row>
    <row r="7" spans="1:5" s="145" customFormat="1" ht="22.5" customHeight="1">
      <c r="A7" s="150">
        <v>1</v>
      </c>
      <c r="B7" s="151" t="s">
        <v>164</v>
      </c>
      <c r="C7" s="152" t="s">
        <v>197</v>
      </c>
      <c r="D7" s="150" t="s">
        <v>165</v>
      </c>
      <c r="E7" s="150">
        <v>16</v>
      </c>
    </row>
    <row r="8" spans="1:5" s="145" customFormat="1" ht="20.25" customHeight="1">
      <c r="A8" s="150">
        <v>2</v>
      </c>
      <c r="B8" s="153"/>
      <c r="C8" s="152" t="s">
        <v>198</v>
      </c>
      <c r="D8" s="150" t="s">
        <v>199</v>
      </c>
      <c r="E8" s="150">
        <v>7</v>
      </c>
    </row>
    <row r="9" spans="1:5" s="145" customFormat="1" ht="22.5" customHeight="1">
      <c r="A9" s="150">
        <v>3</v>
      </c>
      <c r="B9" s="153"/>
      <c r="C9" s="152" t="s">
        <v>200</v>
      </c>
      <c r="D9" s="150" t="s">
        <v>201</v>
      </c>
      <c r="E9" s="150">
        <v>2</v>
      </c>
    </row>
    <row r="10" spans="1:5" s="145" customFormat="1" ht="18.75" customHeight="1">
      <c r="A10" s="150">
        <v>4</v>
      </c>
      <c r="B10" s="153"/>
      <c r="C10" s="152" t="s">
        <v>202</v>
      </c>
      <c r="D10" s="150" t="s">
        <v>201</v>
      </c>
      <c r="E10" s="150">
        <v>2</v>
      </c>
    </row>
    <row r="11" spans="1:5" s="145" customFormat="1" ht="25.5" customHeight="1">
      <c r="A11" s="150">
        <v>5</v>
      </c>
      <c r="B11" s="153"/>
      <c r="C11" s="152" t="s">
        <v>203</v>
      </c>
      <c r="D11" s="150" t="s">
        <v>204</v>
      </c>
      <c r="E11" s="150">
        <v>3</v>
      </c>
    </row>
    <row r="12" spans="1:5" s="145" customFormat="1" ht="27.75" customHeight="1">
      <c r="A12" s="150">
        <v>6</v>
      </c>
      <c r="B12" s="153"/>
      <c r="C12" s="152" t="s">
        <v>212</v>
      </c>
      <c r="D12" s="150" t="s">
        <v>213</v>
      </c>
      <c r="E12" s="150">
        <v>4</v>
      </c>
    </row>
    <row r="13" spans="1:5" ht="15">
      <c r="A13" s="150">
        <v>7</v>
      </c>
      <c r="B13" s="151" t="s">
        <v>166</v>
      </c>
      <c r="C13" s="152" t="s">
        <v>188</v>
      </c>
      <c r="D13" s="150" t="s">
        <v>189</v>
      </c>
      <c r="E13" s="150">
        <v>2</v>
      </c>
    </row>
    <row r="14" spans="1:5" ht="28.5">
      <c r="A14" s="150">
        <v>8</v>
      </c>
      <c r="B14" s="151"/>
      <c r="C14" s="152" t="s">
        <v>205</v>
      </c>
      <c r="D14" s="150" t="s">
        <v>206</v>
      </c>
      <c r="E14" s="150">
        <v>8</v>
      </c>
    </row>
    <row r="15" spans="1:5" ht="15">
      <c r="A15" s="150">
        <v>9</v>
      </c>
      <c r="B15" s="151" t="s">
        <v>167</v>
      </c>
      <c r="C15" s="152" t="s">
        <v>190</v>
      </c>
      <c r="D15" s="150" t="s">
        <v>191</v>
      </c>
      <c r="E15" s="150">
        <v>15</v>
      </c>
    </row>
    <row r="16" spans="1:5" s="154" customFormat="1" ht="28.5">
      <c r="A16" s="150">
        <v>10</v>
      </c>
      <c r="B16" s="151"/>
      <c r="C16" s="152" t="s">
        <v>192</v>
      </c>
      <c r="D16" s="150" t="s">
        <v>193</v>
      </c>
      <c r="E16" s="150">
        <v>1</v>
      </c>
    </row>
    <row r="17" spans="1:5" s="154" customFormat="1" ht="28.5">
      <c r="A17" s="150">
        <v>11</v>
      </c>
      <c r="B17" s="151"/>
      <c r="C17" s="152" t="s">
        <v>194</v>
      </c>
      <c r="D17" s="150" t="s">
        <v>193</v>
      </c>
      <c r="E17" s="150">
        <v>1</v>
      </c>
    </row>
    <row r="18" spans="1:5" s="154" customFormat="1" ht="28.5">
      <c r="A18" s="150">
        <v>12</v>
      </c>
      <c r="B18" s="151"/>
      <c r="C18" s="152" t="s">
        <v>195</v>
      </c>
      <c r="D18" s="150" t="s">
        <v>193</v>
      </c>
      <c r="E18" s="150">
        <v>1</v>
      </c>
    </row>
    <row r="19" spans="1:5" s="154" customFormat="1" ht="15">
      <c r="A19" s="150">
        <v>13</v>
      </c>
      <c r="B19" s="151"/>
      <c r="C19" s="152" t="s">
        <v>196</v>
      </c>
      <c r="D19" s="150" t="s">
        <v>168</v>
      </c>
      <c r="E19" s="150">
        <v>1</v>
      </c>
    </row>
    <row r="20" spans="1:5" ht="30">
      <c r="A20" s="150">
        <v>14</v>
      </c>
      <c r="B20" s="151" t="s">
        <v>169</v>
      </c>
      <c r="C20" s="152" t="s">
        <v>207</v>
      </c>
      <c r="D20" s="150" t="s">
        <v>208</v>
      </c>
      <c r="E20" s="150">
        <v>1</v>
      </c>
    </row>
    <row r="21" spans="1:5" ht="15">
      <c r="A21" s="150">
        <v>15</v>
      </c>
      <c r="B21" s="151"/>
      <c r="C21" s="152" t="s">
        <v>209</v>
      </c>
      <c r="D21" s="150" t="s">
        <v>208</v>
      </c>
      <c r="E21" s="150">
        <v>1</v>
      </c>
    </row>
    <row r="22" spans="1:5" ht="45">
      <c r="A22" s="150">
        <v>16</v>
      </c>
      <c r="B22" s="151" t="s">
        <v>170</v>
      </c>
      <c r="C22" s="152" t="s">
        <v>210</v>
      </c>
      <c r="D22" s="150" t="s">
        <v>171</v>
      </c>
      <c r="E22" s="150">
        <v>1</v>
      </c>
    </row>
    <row r="23" spans="1:5" ht="16.5" customHeight="1">
      <c r="A23" s="150">
        <v>17</v>
      </c>
      <c r="B23" s="153"/>
      <c r="C23" s="152" t="s">
        <v>211</v>
      </c>
      <c r="D23" s="150" t="s">
        <v>171</v>
      </c>
      <c r="E23" s="150">
        <v>1</v>
      </c>
    </row>
    <row r="24" spans="1:5" ht="16.5" customHeight="1">
      <c r="A24" s="150">
        <v>18</v>
      </c>
      <c r="B24" s="151" t="s">
        <v>217</v>
      </c>
      <c r="C24" s="152"/>
      <c r="D24" s="150"/>
      <c r="E24" s="150">
        <v>95</v>
      </c>
    </row>
    <row r="25" spans="1:5" ht="16.5" customHeight="1">
      <c r="A25" s="150">
        <v>19</v>
      </c>
      <c r="B25" s="151" t="s">
        <v>216</v>
      </c>
      <c r="C25" s="152" t="s">
        <v>214</v>
      </c>
      <c r="D25" s="150" t="s">
        <v>215</v>
      </c>
      <c r="E25" s="150">
        <v>1</v>
      </c>
    </row>
    <row r="26" spans="1:5" ht="20.25" customHeight="1">
      <c r="A26" s="232" t="s">
        <v>172</v>
      </c>
      <c r="B26" s="233"/>
      <c r="C26" s="155"/>
      <c r="D26" s="149"/>
      <c r="E26" s="149">
        <f>SUM(E7:E25)</f>
        <v>163</v>
      </c>
    </row>
    <row r="27" spans="1:5" ht="14.25">
      <c r="A27" s="156"/>
      <c r="B27" s="157"/>
      <c r="C27" s="156"/>
      <c r="D27" s="156"/>
      <c r="E27" s="156"/>
    </row>
    <row r="28" spans="1:5" ht="15">
      <c r="A28" s="158"/>
      <c r="B28" s="159"/>
      <c r="C28" s="158"/>
      <c r="D28" s="158"/>
      <c r="E28" s="158"/>
    </row>
    <row r="29" spans="1:5" ht="15">
      <c r="A29" s="158"/>
      <c r="B29" s="158"/>
      <c r="C29" s="158"/>
      <c r="D29" s="158"/>
      <c r="E29" s="158"/>
    </row>
    <row r="30" spans="1:5" ht="15">
      <c r="A30" s="160" t="s">
        <v>183</v>
      </c>
      <c r="B30" s="158"/>
      <c r="C30" s="168" t="s">
        <v>179</v>
      </c>
      <c r="D30" s="158"/>
      <c r="E30" s="158"/>
    </row>
    <row r="31" spans="1:5" ht="15">
      <c r="A31" s="160" t="s">
        <v>182</v>
      </c>
      <c r="B31" s="159"/>
      <c r="C31" s="167" t="s">
        <v>157</v>
      </c>
      <c r="D31" s="161"/>
      <c r="E31" s="158"/>
    </row>
    <row r="32" spans="1:5" ht="15">
      <c r="A32"/>
      <c r="B32"/>
      <c r="D32" s="162"/>
      <c r="E32"/>
    </row>
    <row r="33" spans="1:5" ht="14.25">
      <c r="A33" s="156"/>
      <c r="B33" s="157"/>
      <c r="C33" s="156"/>
      <c r="D33" s="156"/>
      <c r="E33" s="156"/>
    </row>
    <row r="34" spans="1:5" ht="14.25">
      <c r="A34" s="156"/>
      <c r="B34" s="157"/>
      <c r="C34" s="156"/>
      <c r="D34" s="156"/>
      <c r="E34" s="156"/>
    </row>
    <row r="35" spans="1:5" ht="14.25">
      <c r="A35" s="156"/>
      <c r="B35" s="157"/>
      <c r="C35" s="156"/>
      <c r="D35" s="156"/>
      <c r="E35" s="156"/>
    </row>
    <row r="36" spans="1:5" ht="14.25">
      <c r="A36" s="156"/>
      <c r="B36" s="157"/>
      <c r="C36" s="156"/>
      <c r="D36" s="156"/>
      <c r="E36" s="156"/>
    </row>
    <row r="37" spans="1:5" ht="14.25">
      <c r="A37" s="156"/>
      <c r="B37" s="157"/>
      <c r="C37" s="156"/>
      <c r="D37" s="156"/>
      <c r="E37" s="156"/>
    </row>
    <row r="38" spans="1:5" ht="14.25">
      <c r="A38" s="156"/>
      <c r="B38" s="157"/>
      <c r="C38" s="156"/>
      <c r="D38" s="156"/>
      <c r="E38" s="156"/>
    </row>
    <row r="39" spans="1:5" ht="14.25">
      <c r="A39" s="156"/>
      <c r="B39" s="157"/>
      <c r="C39" s="156"/>
      <c r="D39" s="156"/>
      <c r="E39" s="156"/>
    </row>
  </sheetData>
  <sheetProtection/>
  <mergeCells count="4">
    <mergeCell ref="A2:E2"/>
    <mergeCell ref="A3:E3"/>
    <mergeCell ref="A4:E4"/>
    <mergeCell ref="A26:B2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8"/>
  <sheetViews>
    <sheetView zoomScalePageLayoutView="0" workbookViewId="0" topLeftCell="A1">
      <pane xSplit="2" ySplit="6" topLeftCell="C10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1" sqref="F81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44"/>
      <c r="B1" s="219"/>
      <c r="C1" s="219"/>
      <c r="D1" s="219"/>
      <c r="E1" s="219"/>
      <c r="F1" s="219"/>
      <c r="G1" s="219"/>
      <c r="H1" s="219"/>
      <c r="I1" s="219"/>
    </row>
    <row r="2" spans="1:9" ht="15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3" spans="1:9" ht="15">
      <c r="A3" s="237" t="s">
        <v>116</v>
      </c>
      <c r="B3" s="218"/>
      <c r="C3" s="218"/>
      <c r="D3" s="218"/>
      <c r="E3" s="218"/>
      <c r="F3" s="218"/>
      <c r="G3" s="218"/>
      <c r="H3" s="218"/>
      <c r="I3" s="218"/>
    </row>
    <row r="5" spans="1:9" ht="30" customHeight="1">
      <c r="A5" s="245" t="s">
        <v>1</v>
      </c>
      <c r="B5" s="247" t="s">
        <v>2</v>
      </c>
      <c r="C5" s="4" t="s">
        <v>3</v>
      </c>
      <c r="D5" s="11" t="s">
        <v>113</v>
      </c>
      <c r="E5" s="11" t="s">
        <v>120</v>
      </c>
      <c r="F5" s="4" t="s">
        <v>121</v>
      </c>
      <c r="G5" s="18" t="s">
        <v>4</v>
      </c>
      <c r="H5" s="18" t="s">
        <v>4</v>
      </c>
      <c r="I5" s="19" t="s">
        <v>4</v>
      </c>
    </row>
    <row r="6" spans="1:9" ht="35.25" thickBot="1">
      <c r="A6" s="246"/>
      <c r="B6" s="248"/>
      <c r="C6" s="47" t="s">
        <v>118</v>
      </c>
      <c r="D6" s="48" t="s">
        <v>119</v>
      </c>
      <c r="E6" s="48" t="s">
        <v>122</v>
      </c>
      <c r="F6" s="47" t="s">
        <v>122</v>
      </c>
      <c r="G6" s="49" t="s">
        <v>123</v>
      </c>
      <c r="H6" s="49" t="s">
        <v>124</v>
      </c>
      <c r="I6" s="50" t="s">
        <v>125</v>
      </c>
    </row>
    <row r="7" spans="1:9" ht="26.25">
      <c r="A7" s="238">
        <v>1</v>
      </c>
      <c r="B7" s="51" t="s">
        <v>5</v>
      </c>
      <c r="C7" s="52">
        <v>628</v>
      </c>
      <c r="D7" s="53">
        <v>591</v>
      </c>
      <c r="E7" s="53">
        <v>410</v>
      </c>
      <c r="F7" s="54">
        <v>410</v>
      </c>
      <c r="G7" s="55">
        <f>F7/E7*100</f>
        <v>100</v>
      </c>
      <c r="H7" s="56">
        <f>F7/D7*100</f>
        <v>69.37394247038917</v>
      </c>
      <c r="I7" s="57">
        <f>F7/C7*100</f>
        <v>65.28662420382165</v>
      </c>
    </row>
    <row r="8" spans="1:9" ht="15">
      <c r="A8" s="239"/>
      <c r="B8" s="7" t="s">
        <v>6</v>
      </c>
      <c r="C8" s="6">
        <v>12</v>
      </c>
      <c r="D8" s="10">
        <v>-1</v>
      </c>
      <c r="E8" s="10">
        <v>1</v>
      </c>
      <c r="F8" s="6">
        <v>3</v>
      </c>
      <c r="G8" s="20">
        <f>F8/E8*100</f>
        <v>300</v>
      </c>
      <c r="H8" s="21">
        <f aca="true" t="shared" si="0" ref="H8:H74">F8/D8*100</f>
        <v>-300</v>
      </c>
      <c r="I8" s="58">
        <f aca="true" t="shared" si="1" ref="I8:I74">F8/C8*100</f>
        <v>25</v>
      </c>
    </row>
    <row r="9" spans="1:9" ht="15">
      <c r="A9" s="239"/>
      <c r="B9" s="40" t="s">
        <v>117</v>
      </c>
      <c r="C9" s="41">
        <v>0</v>
      </c>
      <c r="D9" s="42">
        <v>0</v>
      </c>
      <c r="E9" s="42">
        <v>0</v>
      </c>
      <c r="F9" s="43">
        <v>0</v>
      </c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9" ht="15.75" thickBot="1">
      <c r="A10" s="240"/>
      <c r="B10" s="59" t="s">
        <v>7</v>
      </c>
      <c r="C10" s="60">
        <v>3</v>
      </c>
      <c r="D10" s="61">
        <v>3</v>
      </c>
      <c r="E10" s="61">
        <v>1</v>
      </c>
      <c r="F10" s="60">
        <v>-3</v>
      </c>
      <c r="G10" s="62">
        <f aca="true" t="shared" si="2" ref="G10:G75">F10/E10*100</f>
        <v>-300</v>
      </c>
      <c r="H10" s="63">
        <f t="shared" si="0"/>
        <v>-100</v>
      </c>
      <c r="I10" s="64">
        <f t="shared" si="1"/>
        <v>-100</v>
      </c>
    </row>
    <row r="11" spans="1:9" ht="15">
      <c r="A11" s="238">
        <v>2</v>
      </c>
      <c r="B11" s="65" t="s">
        <v>8</v>
      </c>
      <c r="C11" s="52">
        <v>290</v>
      </c>
      <c r="D11" s="53">
        <v>326</v>
      </c>
      <c r="E11" s="53">
        <v>343</v>
      </c>
      <c r="F11" s="53">
        <v>343</v>
      </c>
      <c r="G11" s="55">
        <f t="shared" si="2"/>
        <v>100</v>
      </c>
      <c r="H11" s="56">
        <f t="shared" si="0"/>
        <v>105.21472392638036</v>
      </c>
      <c r="I11" s="57">
        <f t="shared" si="1"/>
        <v>118.27586206896552</v>
      </c>
    </row>
    <row r="12" spans="1:9" ht="15">
      <c r="A12" s="239"/>
      <c r="B12" s="7" t="s">
        <v>9</v>
      </c>
      <c r="C12" s="6">
        <v>159</v>
      </c>
      <c r="D12" s="10">
        <v>318</v>
      </c>
      <c r="E12" s="10">
        <v>315</v>
      </c>
      <c r="F12" s="10">
        <v>315</v>
      </c>
      <c r="G12" s="20">
        <f t="shared" si="2"/>
        <v>100</v>
      </c>
      <c r="H12" s="21">
        <f t="shared" si="0"/>
        <v>99.05660377358491</v>
      </c>
      <c r="I12" s="58">
        <f t="shared" si="1"/>
        <v>198.11320754716982</v>
      </c>
    </row>
    <row r="13" spans="1:9" ht="15">
      <c r="A13" s="239"/>
      <c r="B13" s="7" t="s">
        <v>10</v>
      </c>
      <c r="C13" s="6">
        <v>17</v>
      </c>
      <c r="D13" s="10">
        <v>7</v>
      </c>
      <c r="E13" s="10">
        <v>10</v>
      </c>
      <c r="F13" s="10">
        <v>10</v>
      </c>
      <c r="G13" s="20">
        <f t="shared" si="2"/>
        <v>100</v>
      </c>
      <c r="H13" s="21">
        <f t="shared" si="0"/>
        <v>142.85714285714286</v>
      </c>
      <c r="I13" s="58">
        <f t="shared" si="1"/>
        <v>58.82352941176471</v>
      </c>
    </row>
    <row r="14" spans="1:9" ht="15">
      <c r="A14" s="239"/>
      <c r="B14" s="7" t="s">
        <v>11</v>
      </c>
      <c r="C14" s="6">
        <v>2</v>
      </c>
      <c r="D14" s="10">
        <v>7</v>
      </c>
      <c r="E14" s="10">
        <v>0</v>
      </c>
      <c r="F14" s="10">
        <v>0</v>
      </c>
      <c r="G14" s="20" t="e">
        <f t="shared" si="2"/>
        <v>#DIV/0!</v>
      </c>
      <c r="H14" s="21">
        <f t="shared" si="0"/>
        <v>0</v>
      </c>
      <c r="I14" s="58">
        <f t="shared" si="1"/>
        <v>0</v>
      </c>
    </row>
    <row r="15" spans="1:9" ht="26.25">
      <c r="A15" s="239"/>
      <c r="B15" s="8" t="s">
        <v>12</v>
      </c>
      <c r="C15" s="6">
        <v>319</v>
      </c>
      <c r="D15" s="10">
        <v>325</v>
      </c>
      <c r="E15" s="10">
        <v>328</v>
      </c>
      <c r="F15" s="10">
        <v>328</v>
      </c>
      <c r="G15" s="20">
        <f t="shared" si="2"/>
        <v>100</v>
      </c>
      <c r="H15" s="21">
        <f t="shared" si="0"/>
        <v>100.92307692307692</v>
      </c>
      <c r="I15" s="58">
        <f t="shared" si="1"/>
        <v>102.82131661442007</v>
      </c>
    </row>
    <row r="16" spans="1:9" ht="26.25">
      <c r="A16" s="239"/>
      <c r="B16" s="24" t="s">
        <v>13</v>
      </c>
      <c r="C16" s="25">
        <f>C14/C15</f>
        <v>0.006269592476489028</v>
      </c>
      <c r="D16" s="26">
        <f>D14/D15</f>
        <v>0.021538461538461538</v>
      </c>
      <c r="E16" s="26">
        <f>E14/E15</f>
        <v>0</v>
      </c>
      <c r="F16" s="27">
        <f>F14/F15</f>
        <v>0</v>
      </c>
      <c r="G16" s="20" t="e">
        <f t="shared" si="2"/>
        <v>#DIV/0!</v>
      </c>
      <c r="H16" s="21">
        <f t="shared" si="0"/>
        <v>0</v>
      </c>
      <c r="I16" s="58">
        <f t="shared" si="1"/>
        <v>0</v>
      </c>
    </row>
    <row r="17" spans="1:9" ht="15.75" thickBot="1">
      <c r="A17" s="240"/>
      <c r="B17" s="66" t="s">
        <v>14</v>
      </c>
      <c r="C17" s="67">
        <f>C13/C15</f>
        <v>0.05329153605015674</v>
      </c>
      <c r="D17" s="68">
        <f>D13/D15</f>
        <v>0.021538461538461538</v>
      </c>
      <c r="E17" s="68">
        <f>E13/E15</f>
        <v>0.03048780487804878</v>
      </c>
      <c r="F17" s="69">
        <f>F13/F15</f>
        <v>0.03048780487804878</v>
      </c>
      <c r="G17" s="62">
        <f t="shared" si="2"/>
        <v>100</v>
      </c>
      <c r="H17" s="63">
        <f t="shared" si="0"/>
        <v>141.55052264808364</v>
      </c>
      <c r="I17" s="64">
        <f t="shared" si="1"/>
        <v>57.20946915351506</v>
      </c>
    </row>
    <row r="18" spans="1:9" ht="15">
      <c r="A18" s="238">
        <v>3</v>
      </c>
      <c r="B18" s="65" t="s">
        <v>15</v>
      </c>
      <c r="C18" s="52">
        <v>2560</v>
      </c>
      <c r="D18" s="53">
        <v>8800</v>
      </c>
      <c r="E18" s="53">
        <v>8902.6</v>
      </c>
      <c r="F18" s="54">
        <v>8902.6</v>
      </c>
      <c r="G18" s="55">
        <f t="shared" si="2"/>
        <v>100</v>
      </c>
      <c r="H18" s="56">
        <f t="shared" si="0"/>
        <v>101.1659090909091</v>
      </c>
      <c r="I18" s="57">
        <f t="shared" si="1"/>
        <v>347.7578125</v>
      </c>
    </row>
    <row r="19" spans="1:9" ht="26.25" thickBot="1">
      <c r="A19" s="240"/>
      <c r="B19" s="70" t="s">
        <v>16</v>
      </c>
      <c r="C19" s="71">
        <f>C18/C12/3*1000</f>
        <v>5366.876310272537</v>
      </c>
      <c r="D19" s="72">
        <f>D18/D12/3*1000</f>
        <v>9224.318658280923</v>
      </c>
      <c r="E19" s="72">
        <f>E18/E12/3*1000</f>
        <v>9420.740740740743</v>
      </c>
      <c r="F19" s="73">
        <f>F18/F12/3*1000</f>
        <v>9420.740740740743</v>
      </c>
      <c r="G19" s="62">
        <f t="shared" si="2"/>
        <v>100</v>
      </c>
      <c r="H19" s="63">
        <f t="shared" si="0"/>
        <v>102.12939393939395</v>
      </c>
      <c r="I19" s="64">
        <f t="shared" si="1"/>
        <v>175.53489583333334</v>
      </c>
    </row>
    <row r="20" spans="1:9" ht="26.25">
      <c r="A20" s="238">
        <v>4</v>
      </c>
      <c r="B20" s="51" t="s">
        <v>20</v>
      </c>
      <c r="C20" s="52">
        <v>6342</v>
      </c>
      <c r="D20" s="53">
        <v>45336</v>
      </c>
      <c r="E20" s="53">
        <v>58238.6</v>
      </c>
      <c r="F20" s="74">
        <v>58238.6</v>
      </c>
      <c r="G20" s="55">
        <f t="shared" si="2"/>
        <v>100</v>
      </c>
      <c r="H20" s="56">
        <f t="shared" si="0"/>
        <v>128.45994353273335</v>
      </c>
      <c r="I20" s="57">
        <f t="shared" si="1"/>
        <v>918.3002207505518</v>
      </c>
    </row>
    <row r="21" spans="1:9" ht="15.75" thickBot="1">
      <c r="A21" s="240"/>
      <c r="B21" s="75" t="s">
        <v>17</v>
      </c>
      <c r="C21" s="76">
        <f>C20/C7/3*1000</f>
        <v>3366.24203821656</v>
      </c>
      <c r="D21" s="77">
        <f>D20/D7/3*1000</f>
        <v>25570.219966159053</v>
      </c>
      <c r="E21" s="77">
        <f>E20/E7/3*1000</f>
        <v>47348.45528455284</v>
      </c>
      <c r="F21" s="78">
        <f>F20/F7/3*1000</f>
        <v>47348.45528455284</v>
      </c>
      <c r="G21" s="62">
        <f t="shared" si="2"/>
        <v>100</v>
      </c>
      <c r="H21" s="63">
        <f t="shared" si="0"/>
        <v>185.17030884840344</v>
      </c>
      <c r="I21" s="79">
        <f t="shared" si="1"/>
        <v>1406.567167393528</v>
      </c>
    </row>
    <row r="22" spans="1:9" ht="39">
      <c r="A22" s="238">
        <v>5</v>
      </c>
      <c r="B22" s="80" t="s">
        <v>18</v>
      </c>
      <c r="C22" s="52">
        <v>170</v>
      </c>
      <c r="D22" s="53">
        <v>53</v>
      </c>
      <c r="E22" s="53">
        <v>53</v>
      </c>
      <c r="F22" s="74">
        <v>50</v>
      </c>
      <c r="G22" s="55">
        <f t="shared" si="2"/>
        <v>94.33962264150944</v>
      </c>
      <c r="H22" s="56">
        <f t="shared" si="0"/>
        <v>94.33962264150944</v>
      </c>
      <c r="I22" s="81">
        <f t="shared" si="1"/>
        <v>29.411764705882355</v>
      </c>
    </row>
    <row r="23" spans="1:9" ht="27" thickBot="1">
      <c r="A23" s="240"/>
      <c r="B23" s="82" t="s">
        <v>21</v>
      </c>
      <c r="C23" s="71">
        <f>C22/C7*100</f>
        <v>27.070063694267514</v>
      </c>
      <c r="D23" s="72">
        <f>D22/D7*100</f>
        <v>8.967851099830796</v>
      </c>
      <c r="E23" s="72">
        <f>E22/E7*100</f>
        <v>12.926829268292684</v>
      </c>
      <c r="F23" s="83">
        <f>F22/F7*100</f>
        <v>12.195121951219512</v>
      </c>
      <c r="G23" s="62">
        <f t="shared" si="2"/>
        <v>94.33962264150942</v>
      </c>
      <c r="H23" s="63">
        <f t="shared" si="0"/>
        <v>135.987114588127</v>
      </c>
      <c r="I23" s="79">
        <f t="shared" si="1"/>
        <v>45.05021520803444</v>
      </c>
    </row>
    <row r="24" spans="1:9" ht="36.75" customHeight="1">
      <c r="A24" s="241">
        <v>6</v>
      </c>
      <c r="B24" s="99" t="s">
        <v>19</v>
      </c>
      <c r="C24" s="96">
        <f>C25+C26+C27+C28+C29+C30+C31+C32+C33</f>
        <v>0</v>
      </c>
      <c r="D24" s="97">
        <f>D25+D26+D27+D28+D29+D30+D31+D32+D33</f>
        <v>9</v>
      </c>
      <c r="E24" s="97">
        <f>E25+E26+E27+E28+E29+E30+E31+E32+E33</f>
        <v>9</v>
      </c>
      <c r="F24" s="96">
        <f>F25+F26+F27+F28+F29+F30+F31+F32+F33</f>
        <v>1.5</v>
      </c>
      <c r="G24" s="55">
        <f t="shared" si="2"/>
        <v>16.666666666666664</v>
      </c>
      <c r="H24" s="56">
        <f t="shared" si="0"/>
        <v>16.666666666666664</v>
      </c>
      <c r="I24" s="81" t="e">
        <f t="shared" si="1"/>
        <v>#DIV/0!</v>
      </c>
    </row>
    <row r="25" spans="1:9" ht="15">
      <c r="A25" s="242"/>
      <c r="B25" s="9" t="s">
        <v>23</v>
      </c>
      <c r="C25" s="6"/>
      <c r="D25" s="10">
        <v>9</v>
      </c>
      <c r="E25" s="10">
        <v>9</v>
      </c>
      <c r="F25" s="13">
        <v>1.5</v>
      </c>
      <c r="G25" s="20">
        <f t="shared" si="2"/>
        <v>16.666666666666664</v>
      </c>
      <c r="H25" s="21">
        <f t="shared" si="0"/>
        <v>16.666666666666664</v>
      </c>
      <c r="I25" s="84" t="e">
        <f t="shared" si="1"/>
        <v>#DIV/0!</v>
      </c>
    </row>
    <row r="26" spans="1:9" ht="15">
      <c r="A26" s="242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42"/>
      <c r="B27" s="7" t="s">
        <v>24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42"/>
      <c r="B28" s="7" t="s">
        <v>25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42"/>
      <c r="B29" s="7" t="s">
        <v>26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42"/>
      <c r="B30" s="7" t="s">
        <v>27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26.25">
      <c r="A31" s="242"/>
      <c r="B31" s="8" t="s">
        <v>28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42"/>
      <c r="B32" s="7" t="s">
        <v>29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42"/>
      <c r="B33" s="7" t="s">
        <v>30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42"/>
      <c r="B34" s="29" t="s">
        <v>31</v>
      </c>
      <c r="C34" s="33">
        <f>SUM(C35:C43)</f>
        <v>0</v>
      </c>
      <c r="D34" s="34">
        <f>SUM(D35:D43)</f>
        <v>390</v>
      </c>
      <c r="E34" s="34">
        <f>SUM(E35:E43)</f>
        <v>390</v>
      </c>
      <c r="F34" s="34">
        <f>SUM(F35:F43)</f>
        <v>65</v>
      </c>
      <c r="G34" s="20">
        <f t="shared" si="2"/>
        <v>16.666666666666664</v>
      </c>
      <c r="H34" s="21">
        <f t="shared" si="0"/>
        <v>16.666666666666664</v>
      </c>
      <c r="I34" s="84" t="e">
        <f t="shared" si="1"/>
        <v>#DIV/0!</v>
      </c>
    </row>
    <row r="35" spans="1:9" ht="15">
      <c r="A35" s="242"/>
      <c r="B35" s="7" t="s">
        <v>32</v>
      </c>
      <c r="C35" s="6"/>
      <c r="D35" s="6">
        <v>390</v>
      </c>
      <c r="E35" s="10">
        <v>390</v>
      </c>
      <c r="F35" s="10">
        <v>65</v>
      </c>
      <c r="G35" s="20">
        <f t="shared" si="2"/>
        <v>16.666666666666664</v>
      </c>
      <c r="H35" s="21">
        <f t="shared" si="0"/>
        <v>16.666666666666664</v>
      </c>
      <c r="I35" s="84" t="e">
        <f t="shared" si="1"/>
        <v>#DIV/0!</v>
      </c>
    </row>
    <row r="36" spans="1:9" ht="15">
      <c r="A36" s="242"/>
      <c r="B36" s="7" t="s">
        <v>33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42"/>
      <c r="B37" s="7" t="s">
        <v>34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42"/>
      <c r="B38" s="7" t="s">
        <v>35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42"/>
      <c r="B39" s="7" t="s">
        <v>36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42"/>
      <c r="B40" s="7" t="s">
        <v>37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26.25">
      <c r="A41" s="242"/>
      <c r="B41" s="8" t="s">
        <v>38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42"/>
      <c r="B42" s="7" t="s">
        <v>39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42"/>
      <c r="B43" s="7" t="s">
        <v>40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42"/>
      <c r="B44" s="24" t="s">
        <v>41</v>
      </c>
      <c r="C44" s="33">
        <f>SUM(C45:C47)</f>
        <v>13889.5</v>
      </c>
      <c r="D44" s="34">
        <f>SUM(D45:D47)</f>
        <v>9546.06</v>
      </c>
      <c r="E44" s="34">
        <f>SUM(E45:E47)</f>
        <v>9600</v>
      </c>
      <c r="F44" s="34">
        <f>SUM(F45:F47)</f>
        <v>9679.69</v>
      </c>
      <c r="G44" s="20">
        <f t="shared" si="2"/>
        <v>100.83010416666667</v>
      </c>
      <c r="H44" s="21">
        <f t="shared" si="0"/>
        <v>101.39984454319375</v>
      </c>
      <c r="I44" s="84">
        <f t="shared" si="1"/>
        <v>69.6907016091292</v>
      </c>
    </row>
    <row r="45" spans="1:9" ht="15">
      <c r="A45" s="242"/>
      <c r="B45" s="7" t="s">
        <v>185</v>
      </c>
      <c r="C45" s="6">
        <v>1192</v>
      </c>
      <c r="D45" s="10">
        <v>0</v>
      </c>
      <c r="E45" s="10">
        <v>0</v>
      </c>
      <c r="F45" s="34">
        <f>'1 вал.прод.'!D21</f>
        <v>0</v>
      </c>
      <c r="G45" s="20" t="e">
        <f t="shared" si="2"/>
        <v>#DIV/0!</v>
      </c>
      <c r="H45" s="21" t="e">
        <f t="shared" si="0"/>
        <v>#DIV/0!</v>
      </c>
      <c r="I45" s="84">
        <f t="shared" si="1"/>
        <v>0</v>
      </c>
    </row>
    <row r="46" spans="1:9" ht="15">
      <c r="A46" s="242"/>
      <c r="B46" s="7" t="s">
        <v>42</v>
      </c>
      <c r="C46" s="6">
        <v>1105</v>
      </c>
      <c r="D46" s="10">
        <v>2122.1</v>
      </c>
      <c r="E46" s="10">
        <v>2150</v>
      </c>
      <c r="F46" s="34">
        <f>'1 вал.прод.'!D57</f>
        <v>1911</v>
      </c>
      <c r="G46" s="20">
        <f t="shared" si="2"/>
        <v>88.88372093023256</v>
      </c>
      <c r="H46" s="21">
        <f t="shared" si="0"/>
        <v>90.05230667734791</v>
      </c>
      <c r="I46" s="84">
        <f t="shared" si="1"/>
        <v>172.94117647058823</v>
      </c>
    </row>
    <row r="47" spans="1:9" ht="15">
      <c r="A47" s="242"/>
      <c r="B47" s="7" t="s">
        <v>43</v>
      </c>
      <c r="C47" s="6">
        <v>11592.5</v>
      </c>
      <c r="D47" s="10">
        <v>7423.96</v>
      </c>
      <c r="E47" s="10">
        <v>7450</v>
      </c>
      <c r="F47" s="34">
        <f>'1 вал.прод.'!D39</f>
        <v>7768.6900000000005</v>
      </c>
      <c r="G47" s="20">
        <f t="shared" si="2"/>
        <v>104.27771812080537</v>
      </c>
      <c r="H47" s="21">
        <f t="shared" si="0"/>
        <v>104.643478682536</v>
      </c>
      <c r="I47" s="84">
        <f t="shared" si="1"/>
        <v>67.01479404787578</v>
      </c>
    </row>
    <row r="48" spans="1:9" ht="15">
      <c r="A48" s="242"/>
      <c r="B48" s="28" t="s">
        <v>44</v>
      </c>
      <c r="C48" s="33">
        <f>C44+C34</f>
        <v>13889.5</v>
      </c>
      <c r="D48" s="34">
        <f>D44+D34</f>
        <v>9936.06</v>
      </c>
      <c r="E48" s="34">
        <f>E44+E34</f>
        <v>9990</v>
      </c>
      <c r="F48" s="30">
        <f>F44+F34</f>
        <v>9744.69</v>
      </c>
      <c r="G48" s="20">
        <f t="shared" si="2"/>
        <v>97.54444444444445</v>
      </c>
      <c r="H48" s="21">
        <f t="shared" si="0"/>
        <v>98.0739850604767</v>
      </c>
      <c r="I48" s="84">
        <f t="shared" si="1"/>
        <v>70.15868101803521</v>
      </c>
    </row>
    <row r="49" spans="1:9" ht="15">
      <c r="A49" s="242"/>
      <c r="B49" s="29" t="s">
        <v>17</v>
      </c>
      <c r="C49" s="22">
        <f>C48/C7/3*1000</f>
        <v>7372.346072186836</v>
      </c>
      <c r="D49" s="23">
        <f>D48/D7/3*1000</f>
        <v>5604.09475465313</v>
      </c>
      <c r="E49" s="23">
        <f>E48/E7/3*1000</f>
        <v>8121.951219512196</v>
      </c>
      <c r="F49" s="32">
        <f>F48/F7/3*1000</f>
        <v>7922.512195121951</v>
      </c>
      <c r="G49" s="20">
        <f t="shared" si="2"/>
        <v>97.54444444444442</v>
      </c>
      <c r="H49" s="21">
        <f t="shared" si="0"/>
        <v>141.370061392053</v>
      </c>
      <c r="I49" s="84">
        <f t="shared" si="1"/>
        <v>107.4625650715271</v>
      </c>
    </row>
    <row r="50" spans="1:9" ht="15">
      <c r="A50" s="242"/>
      <c r="B50" s="40" t="s">
        <v>126</v>
      </c>
      <c r="C50" s="44"/>
      <c r="D50" s="45">
        <v>3229.5</v>
      </c>
      <c r="E50" s="45">
        <v>3230</v>
      </c>
      <c r="F50" s="46">
        <f>'1 вал.прод.'!D87</f>
        <v>2947.5</v>
      </c>
      <c r="G50" s="20">
        <f>F50/E50*100</f>
        <v>91.25386996904025</v>
      </c>
      <c r="H50" s="21">
        <f>F50/D50*100</f>
        <v>91.26799814212725</v>
      </c>
      <c r="I50" s="84" t="e">
        <f>F50/C50*100</f>
        <v>#DIV/0!</v>
      </c>
    </row>
    <row r="51" spans="1:9" ht="15.75" thickBot="1">
      <c r="A51" s="243"/>
      <c r="B51" s="85" t="s">
        <v>127</v>
      </c>
      <c r="C51" s="86"/>
      <c r="D51" s="87">
        <v>6260.56</v>
      </c>
      <c r="E51" s="87">
        <v>6260</v>
      </c>
      <c r="F51" s="88">
        <f>'1 вал.прод.'!D93</f>
        <v>9679.69</v>
      </c>
      <c r="G51" s="62">
        <f>F51/E51*100</f>
        <v>154.6276357827476</v>
      </c>
      <c r="H51" s="63">
        <f>F51/D51*100</f>
        <v>154.61380451588994</v>
      </c>
      <c r="I51" s="79" t="e">
        <f>F51/C51*100</f>
        <v>#DIV/0!</v>
      </c>
    </row>
    <row r="52" spans="1:9" ht="26.25">
      <c r="A52" s="238">
        <v>7</v>
      </c>
      <c r="B52" s="89" t="s">
        <v>45</v>
      </c>
      <c r="C52" s="90">
        <f>C48/C53</f>
        <v>534.2115384615385</v>
      </c>
      <c r="D52" s="91">
        <f>D48/D53</f>
        <v>473.14571428571423</v>
      </c>
      <c r="E52" s="91">
        <f>E48/E53</f>
        <v>475.7142857142857</v>
      </c>
      <c r="F52" s="92">
        <f>F48/F53</f>
        <v>406.02875</v>
      </c>
      <c r="G52" s="55">
        <f t="shared" si="2"/>
        <v>85.35138888888889</v>
      </c>
      <c r="H52" s="56">
        <f t="shared" si="0"/>
        <v>85.81473692791711</v>
      </c>
      <c r="I52" s="81">
        <f t="shared" si="1"/>
        <v>76.00523776953814</v>
      </c>
    </row>
    <row r="53" spans="1:9" ht="52.5" thickBot="1">
      <c r="A53" s="240"/>
      <c r="B53" s="93" t="s">
        <v>46</v>
      </c>
      <c r="C53" s="60">
        <v>26</v>
      </c>
      <c r="D53" s="61">
        <v>21</v>
      </c>
      <c r="E53" s="61">
        <v>21</v>
      </c>
      <c r="F53" s="61">
        <v>24</v>
      </c>
      <c r="G53" s="62">
        <f t="shared" si="2"/>
        <v>114.28571428571428</v>
      </c>
      <c r="H53" s="63">
        <f t="shared" si="0"/>
        <v>114.28571428571428</v>
      </c>
      <c r="I53" s="79">
        <f t="shared" si="1"/>
        <v>92.3076923076923</v>
      </c>
    </row>
    <row r="54" spans="1:9" ht="15">
      <c r="A54" s="238">
        <v>8</v>
      </c>
      <c r="B54" s="94" t="s">
        <v>47</v>
      </c>
      <c r="C54" s="52">
        <v>650</v>
      </c>
      <c r="D54" s="53">
        <v>8700</v>
      </c>
      <c r="E54" s="53">
        <v>6045</v>
      </c>
      <c r="F54" s="53">
        <v>6045</v>
      </c>
      <c r="G54" s="55">
        <f t="shared" si="2"/>
        <v>100</v>
      </c>
      <c r="H54" s="56">
        <f t="shared" si="0"/>
        <v>69.48275862068965</v>
      </c>
      <c r="I54" s="81">
        <f t="shared" si="1"/>
        <v>930.0000000000001</v>
      </c>
    </row>
    <row r="55" spans="1:9" ht="15.75" thickBot="1">
      <c r="A55" s="240"/>
      <c r="B55" s="75" t="s">
        <v>17</v>
      </c>
      <c r="C55" s="71">
        <f>C54/C7/3*1000</f>
        <v>345.0106157112527</v>
      </c>
      <c r="D55" s="72">
        <f>D54/D7/3*1000</f>
        <v>4906.937394247038</v>
      </c>
      <c r="E55" s="72">
        <f>E54/E7/3*1000</f>
        <v>4914.634146341464</v>
      </c>
      <c r="F55" s="83">
        <f>F54/F7/3*1000</f>
        <v>4914.634146341464</v>
      </c>
      <c r="G55" s="62">
        <f t="shared" si="2"/>
        <v>100</v>
      </c>
      <c r="H55" s="63">
        <f t="shared" si="0"/>
        <v>100.1568544995795</v>
      </c>
      <c r="I55" s="79">
        <f t="shared" si="1"/>
        <v>1424.4878048780488</v>
      </c>
    </row>
    <row r="56" spans="1:9" ht="15">
      <c r="A56" s="238">
        <v>9</v>
      </c>
      <c r="B56" s="95" t="s">
        <v>48</v>
      </c>
      <c r="C56" s="96">
        <f>C58+C66+C67+C68+C69+C72+C73+C74+C75+C76+C77+C78</f>
        <v>196</v>
      </c>
      <c r="D56" s="97">
        <f>D58+D66+D67+D68+D69+D72+D73+D74+D75+D76+D77+D78</f>
        <v>937.4</v>
      </c>
      <c r="E56" s="97">
        <f>E58+E66+E67+E68+E69+E72+E73+E74+E75+E76+E77+E78</f>
        <v>1814.3</v>
      </c>
      <c r="F56" s="98">
        <f>F58+F66+F67+F68+F69+F72+F73+F74+F75+F76+F77+F78</f>
        <v>1814.3</v>
      </c>
      <c r="G56" s="55">
        <f t="shared" si="2"/>
        <v>100</v>
      </c>
      <c r="H56" s="56">
        <f t="shared" si="0"/>
        <v>193.5459782376787</v>
      </c>
      <c r="I56" s="81">
        <f t="shared" si="1"/>
        <v>925.6632653061224</v>
      </c>
    </row>
    <row r="57" spans="1:9" ht="15">
      <c r="A57" s="239"/>
      <c r="B57" s="29" t="s">
        <v>17</v>
      </c>
      <c r="C57" s="22">
        <f>C56/C7*1000/3</f>
        <v>104.03397027600847</v>
      </c>
      <c r="D57" s="23">
        <f>D56/D7*1000/3</f>
        <v>528.7084038353074</v>
      </c>
      <c r="E57" s="23">
        <f>E56/E7*1000/3</f>
        <v>1475.040650406504</v>
      </c>
      <c r="F57" s="32">
        <f>F56/F7*1000/3</f>
        <v>1475.040650406504</v>
      </c>
      <c r="G57" s="20">
        <f t="shared" si="2"/>
        <v>100</v>
      </c>
      <c r="H57" s="21">
        <f t="shared" si="0"/>
        <v>278.98944667919045</v>
      </c>
      <c r="I57" s="84">
        <f t="shared" si="1"/>
        <v>1417.8451966152315</v>
      </c>
    </row>
    <row r="58" spans="1:9" ht="15">
      <c r="A58" s="239"/>
      <c r="B58" s="29" t="s">
        <v>49</v>
      </c>
      <c r="C58" s="33">
        <f>SUM(C59:C65)</f>
        <v>0</v>
      </c>
      <c r="D58" s="34">
        <f>SUM(D59:D65)</f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239"/>
      <c r="B59" s="7" t="s">
        <v>50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239"/>
      <c r="B60" s="7" t="s">
        <v>51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239"/>
      <c r="B61" s="7" t="s">
        <v>52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239"/>
      <c r="B62" s="7" t="s">
        <v>53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239"/>
      <c r="B63" s="7" t="s">
        <v>54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239"/>
      <c r="B64" s="7" t="s">
        <v>55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239"/>
      <c r="B65" s="7" t="s">
        <v>56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239"/>
      <c r="B66" s="7" t="s">
        <v>57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239"/>
      <c r="B67" s="7" t="s">
        <v>58</v>
      </c>
      <c r="C67" s="6">
        <v>130</v>
      </c>
      <c r="D67" s="10">
        <v>699</v>
      </c>
      <c r="E67" s="10">
        <v>1353</v>
      </c>
      <c r="F67" s="13">
        <v>1353</v>
      </c>
      <c r="G67" s="20">
        <f t="shared" si="2"/>
        <v>100</v>
      </c>
      <c r="H67" s="21">
        <f t="shared" si="0"/>
        <v>193.56223175965667</v>
      </c>
      <c r="I67" s="84">
        <f t="shared" si="1"/>
        <v>1040.7692307692307</v>
      </c>
    </row>
    <row r="68" spans="1:9" ht="15">
      <c r="A68" s="239"/>
      <c r="B68" s="7" t="s">
        <v>59</v>
      </c>
      <c r="C68" s="6"/>
      <c r="D68" s="10"/>
      <c r="E68" s="10"/>
      <c r="F68" s="13"/>
      <c r="G68" s="20" t="e">
        <f t="shared" si="2"/>
        <v>#DIV/0!</v>
      </c>
      <c r="H68" s="21" t="e">
        <f t="shared" si="0"/>
        <v>#DIV/0!</v>
      </c>
      <c r="I68" s="84" t="e">
        <f t="shared" si="1"/>
        <v>#DIV/0!</v>
      </c>
    </row>
    <row r="69" spans="1:9" ht="15">
      <c r="A69" s="239"/>
      <c r="B69" s="29" t="s">
        <v>60</v>
      </c>
      <c r="C69" s="33">
        <f>C70+C71</f>
        <v>16</v>
      </c>
      <c r="D69" s="34">
        <f>D70+D71</f>
        <v>95.4</v>
      </c>
      <c r="E69" s="34">
        <f>E70+E71</f>
        <v>207.5</v>
      </c>
      <c r="F69" s="30">
        <f>F70+F71</f>
        <v>207.5</v>
      </c>
      <c r="G69" s="20">
        <f t="shared" si="2"/>
        <v>100</v>
      </c>
      <c r="H69" s="21">
        <f t="shared" si="0"/>
        <v>217.50524109014674</v>
      </c>
      <c r="I69" s="84">
        <f t="shared" si="1"/>
        <v>1296.875</v>
      </c>
    </row>
    <row r="70" spans="1:9" ht="15">
      <c r="A70" s="239"/>
      <c r="B70" s="7" t="s">
        <v>61</v>
      </c>
      <c r="C70" s="6">
        <v>1</v>
      </c>
      <c r="D70" s="10">
        <v>10.4</v>
      </c>
      <c r="E70" s="10">
        <v>7.4</v>
      </c>
      <c r="F70" s="13">
        <v>7.4</v>
      </c>
      <c r="G70" s="20">
        <f t="shared" si="2"/>
        <v>100</v>
      </c>
      <c r="H70" s="21">
        <f t="shared" si="0"/>
        <v>71.15384615384616</v>
      </c>
      <c r="I70" s="84">
        <f t="shared" si="1"/>
        <v>740</v>
      </c>
    </row>
    <row r="71" spans="1:9" ht="15">
      <c r="A71" s="239"/>
      <c r="B71" s="7" t="s">
        <v>62</v>
      </c>
      <c r="C71" s="6">
        <v>15</v>
      </c>
      <c r="D71" s="15">
        <v>85</v>
      </c>
      <c r="E71" s="10">
        <v>200.1</v>
      </c>
      <c r="F71" s="13">
        <v>200.1</v>
      </c>
      <c r="G71" s="20">
        <f t="shared" si="2"/>
        <v>100</v>
      </c>
      <c r="H71" s="21">
        <f t="shared" si="0"/>
        <v>235.41176470588235</v>
      </c>
      <c r="I71" s="84">
        <f t="shared" si="1"/>
        <v>1334</v>
      </c>
    </row>
    <row r="72" spans="1:9" ht="15">
      <c r="A72" s="239"/>
      <c r="B72" s="7" t="s">
        <v>63</v>
      </c>
      <c r="C72" s="6">
        <v>0</v>
      </c>
      <c r="D72" s="10">
        <v>5</v>
      </c>
      <c r="E72" s="10">
        <v>4.5</v>
      </c>
      <c r="F72" s="13">
        <v>4.5</v>
      </c>
      <c r="G72" s="20">
        <f t="shared" si="2"/>
        <v>100</v>
      </c>
      <c r="H72" s="21">
        <f t="shared" si="0"/>
        <v>90</v>
      </c>
      <c r="I72" s="84" t="e">
        <f t="shared" si="1"/>
        <v>#DIV/0!</v>
      </c>
    </row>
    <row r="73" spans="1:9" ht="15">
      <c r="A73" s="239"/>
      <c r="B73" s="7" t="s">
        <v>64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239"/>
      <c r="B74" s="7" t="s">
        <v>65</v>
      </c>
      <c r="C74" s="6"/>
      <c r="D74" s="10">
        <v>99.7</v>
      </c>
      <c r="E74" s="10">
        <v>84</v>
      </c>
      <c r="F74" s="10">
        <v>84</v>
      </c>
      <c r="G74" s="20">
        <f t="shared" si="2"/>
        <v>100</v>
      </c>
      <c r="H74" s="21">
        <f t="shared" si="0"/>
        <v>84.25275827482447</v>
      </c>
      <c r="I74" s="84" t="e">
        <f t="shared" si="1"/>
        <v>#DIV/0!</v>
      </c>
    </row>
    <row r="75" spans="1:9" ht="15">
      <c r="A75" s="239"/>
      <c r="B75" s="7" t="s">
        <v>66</v>
      </c>
      <c r="C75" s="6">
        <v>50</v>
      </c>
      <c r="D75" s="10">
        <v>38.3</v>
      </c>
      <c r="E75" s="10">
        <v>165.3</v>
      </c>
      <c r="F75" s="13">
        <v>165.3</v>
      </c>
      <c r="G75" s="20">
        <f t="shared" si="2"/>
        <v>100</v>
      </c>
      <c r="H75" s="21">
        <f aca="true" t="shared" si="3" ref="H75:H119">F75/D75*100</f>
        <v>431.5926892950392</v>
      </c>
      <c r="I75" s="84">
        <f aca="true" t="shared" si="4" ref="I75:I119">F75/C75*100</f>
        <v>330.6</v>
      </c>
    </row>
    <row r="76" spans="1:9" ht="15">
      <c r="A76" s="239"/>
      <c r="B76" s="7" t="s">
        <v>67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239"/>
      <c r="B77" s="7" t="s">
        <v>68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40"/>
      <c r="B78" s="59" t="s">
        <v>69</v>
      </c>
      <c r="C78" s="60"/>
      <c r="D78" s="61"/>
      <c r="E78" s="61"/>
      <c r="F78" s="60"/>
      <c r="G78" s="62" t="e">
        <f t="shared" si="5"/>
        <v>#DIV/0!</v>
      </c>
      <c r="H78" s="63" t="e">
        <f t="shared" si="3"/>
        <v>#DIV/0!</v>
      </c>
      <c r="I78" s="79" t="e">
        <f t="shared" si="4"/>
        <v>#DIV/0!</v>
      </c>
    </row>
    <row r="79" spans="1:10" ht="39">
      <c r="A79" s="234">
        <v>10</v>
      </c>
      <c r="B79" s="99" t="s">
        <v>70</v>
      </c>
      <c r="C79" s="96">
        <f>C80+C81</f>
        <v>1400</v>
      </c>
      <c r="D79" s="97">
        <f>D80+D81</f>
        <v>236</v>
      </c>
      <c r="E79" s="97">
        <f>E80+E81</f>
        <v>200</v>
      </c>
      <c r="F79" s="100">
        <f>F80+F81</f>
        <v>3078</v>
      </c>
      <c r="G79" s="55">
        <f t="shared" si="5"/>
        <v>1539</v>
      </c>
      <c r="H79" s="56">
        <f t="shared" si="3"/>
        <v>1304.2372881355932</v>
      </c>
      <c r="I79" s="81">
        <f t="shared" si="4"/>
        <v>219.85714285714283</v>
      </c>
      <c r="J79" s="3"/>
    </row>
    <row r="80" spans="1:10" ht="15">
      <c r="A80" s="235"/>
      <c r="B80" s="7" t="s">
        <v>71</v>
      </c>
      <c r="C80" s="6">
        <v>0</v>
      </c>
      <c r="D80" s="10">
        <v>0</v>
      </c>
      <c r="E80" s="10">
        <v>0</v>
      </c>
      <c r="F80" s="16">
        <v>0</v>
      </c>
      <c r="G80" s="20" t="e">
        <f t="shared" si="5"/>
        <v>#DIV/0!</v>
      </c>
      <c r="H80" s="21" t="e">
        <f t="shared" si="3"/>
        <v>#DIV/0!</v>
      </c>
      <c r="I80" s="84" t="e">
        <f t="shared" si="4"/>
        <v>#DIV/0!</v>
      </c>
      <c r="J80" s="3"/>
    </row>
    <row r="81" spans="1:10" ht="15">
      <c r="A81" s="235"/>
      <c r="B81" s="5" t="s">
        <v>72</v>
      </c>
      <c r="C81" s="6">
        <v>1400</v>
      </c>
      <c r="D81" s="10">
        <v>236</v>
      </c>
      <c r="E81" s="10">
        <v>200</v>
      </c>
      <c r="F81" s="16">
        <v>3078</v>
      </c>
      <c r="G81" s="20">
        <f t="shared" si="5"/>
        <v>1539</v>
      </c>
      <c r="H81" s="21">
        <f t="shared" si="3"/>
        <v>1304.2372881355932</v>
      </c>
      <c r="I81" s="84">
        <f t="shared" si="4"/>
        <v>219.85714285714283</v>
      </c>
      <c r="J81" s="3"/>
    </row>
    <row r="82" spans="1:10" ht="39.75" thickBot="1">
      <c r="A82" s="236"/>
      <c r="B82" s="93" t="s">
        <v>73</v>
      </c>
      <c r="C82" s="60">
        <v>94</v>
      </c>
      <c r="D82" s="61">
        <v>574.6</v>
      </c>
      <c r="E82" s="61">
        <v>162</v>
      </c>
      <c r="F82" s="101">
        <v>162</v>
      </c>
      <c r="G82" s="62">
        <f t="shared" si="5"/>
        <v>100</v>
      </c>
      <c r="H82" s="63">
        <f t="shared" si="3"/>
        <v>28.19352593108249</v>
      </c>
      <c r="I82" s="79">
        <f t="shared" si="4"/>
        <v>172.3404255319149</v>
      </c>
      <c r="J82" s="3"/>
    </row>
    <row r="83" spans="1:10" ht="15">
      <c r="A83" s="234">
        <v>11</v>
      </c>
      <c r="B83" s="65" t="s">
        <v>74</v>
      </c>
      <c r="C83" s="65">
        <v>8089</v>
      </c>
      <c r="D83" s="94">
        <v>8566.7</v>
      </c>
      <c r="E83" s="94">
        <v>8728.7</v>
      </c>
      <c r="F83" s="102">
        <v>8728.7</v>
      </c>
      <c r="G83" s="55">
        <f t="shared" si="5"/>
        <v>100</v>
      </c>
      <c r="H83" s="56">
        <f t="shared" si="3"/>
        <v>101.89104322551275</v>
      </c>
      <c r="I83" s="81">
        <f t="shared" si="4"/>
        <v>107.90827049078997</v>
      </c>
      <c r="J83" s="3"/>
    </row>
    <row r="84" spans="1:10" ht="26.25">
      <c r="A84" s="235"/>
      <c r="B84" s="24" t="s">
        <v>75</v>
      </c>
      <c r="C84" s="35">
        <f>C83/C7</f>
        <v>12.880573248407643</v>
      </c>
      <c r="D84" s="36">
        <f>D83/D7</f>
        <v>14.495262267343486</v>
      </c>
      <c r="E84" s="36">
        <f>E83/E7</f>
        <v>21.289512195121954</v>
      </c>
      <c r="F84" s="37">
        <f>F83/F7</f>
        <v>21.289512195121954</v>
      </c>
      <c r="G84" s="20">
        <f t="shared" si="5"/>
        <v>100</v>
      </c>
      <c r="H84" s="21">
        <f t="shared" si="3"/>
        <v>146.872211088483</v>
      </c>
      <c r="I84" s="84">
        <f t="shared" si="4"/>
        <v>165.28388748345392</v>
      </c>
      <c r="J84" s="3"/>
    </row>
    <row r="85" spans="1:10" ht="52.5" thickBot="1">
      <c r="A85" s="236"/>
      <c r="B85" s="82" t="s">
        <v>76</v>
      </c>
      <c r="C85" s="71">
        <f>C82/C83*100</f>
        <v>1.1620719495611325</v>
      </c>
      <c r="D85" s="72">
        <f>D82/D83*100</f>
        <v>6.707366897405068</v>
      </c>
      <c r="E85" s="72">
        <f>E82/E83*100</f>
        <v>1.8559464754201653</v>
      </c>
      <c r="F85" s="103">
        <f>F82/F83*100</f>
        <v>1.8559464754201653</v>
      </c>
      <c r="G85" s="62">
        <f t="shared" si="5"/>
        <v>100</v>
      </c>
      <c r="H85" s="63">
        <f t="shared" si="3"/>
        <v>27.670269180267894</v>
      </c>
      <c r="I85" s="79">
        <f t="shared" si="4"/>
        <v>159.7101174433374</v>
      </c>
      <c r="J85" s="3"/>
    </row>
    <row r="86" spans="1:10" ht="26.25">
      <c r="A86" s="234">
        <v>12</v>
      </c>
      <c r="B86" s="80" t="s">
        <v>77</v>
      </c>
      <c r="C86" s="52"/>
      <c r="D86" s="53">
        <v>0</v>
      </c>
      <c r="E86" s="53">
        <v>5</v>
      </c>
      <c r="F86" s="104">
        <v>5</v>
      </c>
      <c r="G86" s="55">
        <f t="shared" si="5"/>
        <v>100</v>
      </c>
      <c r="H86" s="56" t="e">
        <f t="shared" si="3"/>
        <v>#DIV/0!</v>
      </c>
      <c r="I86" s="81" t="e">
        <f t="shared" si="4"/>
        <v>#DIV/0!</v>
      </c>
      <c r="J86" s="3"/>
    </row>
    <row r="87" spans="1:10" ht="27" thickBot="1">
      <c r="A87" s="236"/>
      <c r="B87" s="82" t="s">
        <v>78</v>
      </c>
      <c r="C87" s="105">
        <f>C86*1000/C7</f>
        <v>0</v>
      </c>
      <c r="D87" s="106">
        <f>D86*1000/D7</f>
        <v>0</v>
      </c>
      <c r="E87" s="106">
        <f>E86*1000/E7</f>
        <v>12.195121951219512</v>
      </c>
      <c r="F87" s="106">
        <f>F86*1000/F7</f>
        <v>12.195121951219512</v>
      </c>
      <c r="G87" s="62">
        <f t="shared" si="5"/>
        <v>100</v>
      </c>
      <c r="H87" s="63" t="e">
        <f t="shared" si="3"/>
        <v>#DIV/0!</v>
      </c>
      <c r="I87" s="79" t="e">
        <f t="shared" si="4"/>
        <v>#DIV/0!</v>
      </c>
      <c r="J87" s="3"/>
    </row>
    <row r="88" spans="1:10" ht="26.25">
      <c r="A88" s="234">
        <v>13</v>
      </c>
      <c r="B88" s="80" t="s">
        <v>79</v>
      </c>
      <c r="C88" s="52">
        <v>0</v>
      </c>
      <c r="D88" s="53">
        <v>2</v>
      </c>
      <c r="E88" s="53">
        <v>8</v>
      </c>
      <c r="F88" s="53">
        <v>8</v>
      </c>
      <c r="G88" s="55">
        <f t="shared" si="5"/>
        <v>100</v>
      </c>
      <c r="H88" s="56">
        <f t="shared" si="3"/>
        <v>400</v>
      </c>
      <c r="I88" s="81" t="e">
        <f t="shared" si="4"/>
        <v>#DIV/0!</v>
      </c>
      <c r="J88" s="3"/>
    </row>
    <row r="89" spans="1:10" ht="26.25">
      <c r="A89" s="235"/>
      <c r="B89" s="8" t="s">
        <v>80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236"/>
      <c r="B90" s="82" t="s">
        <v>81</v>
      </c>
      <c r="C90" s="105">
        <f>(C88+C89)*1000/C7</f>
        <v>0</v>
      </c>
      <c r="D90" s="106">
        <f>(D88+D89)*1000/D7</f>
        <v>3.3840947546531304</v>
      </c>
      <c r="E90" s="106">
        <f>(E88+E89)*1000/E7</f>
        <v>19.51219512195122</v>
      </c>
      <c r="F90" s="106">
        <f>(F88+F89)*1000/F7</f>
        <v>19.51219512195122</v>
      </c>
      <c r="G90" s="62">
        <f t="shared" si="5"/>
        <v>100</v>
      </c>
      <c r="H90" s="63">
        <f t="shared" si="3"/>
        <v>576.5853658536585</v>
      </c>
      <c r="I90" s="79" t="e">
        <f t="shared" si="4"/>
        <v>#DIV/0!</v>
      </c>
      <c r="J90" s="3"/>
    </row>
    <row r="91" spans="1:10" ht="50.25" customHeight="1">
      <c r="A91" s="234">
        <v>14</v>
      </c>
      <c r="B91" s="80" t="s">
        <v>82</v>
      </c>
      <c r="C91" s="52">
        <v>0</v>
      </c>
      <c r="D91" s="53">
        <v>391</v>
      </c>
      <c r="E91" s="53">
        <v>391</v>
      </c>
      <c r="F91" s="53">
        <v>381</v>
      </c>
      <c r="G91" s="55">
        <f t="shared" si="5"/>
        <v>97.44245524296676</v>
      </c>
      <c r="H91" s="56">
        <f t="shared" si="3"/>
        <v>97.44245524296676</v>
      </c>
      <c r="I91" s="81" t="e">
        <f t="shared" si="4"/>
        <v>#DIV/0!</v>
      </c>
      <c r="J91" s="3"/>
    </row>
    <row r="92" spans="1:10" ht="39.75" thickBot="1">
      <c r="A92" s="236"/>
      <c r="B92" s="82" t="s">
        <v>83</v>
      </c>
      <c r="C92" s="105">
        <f>C91/C7*100</f>
        <v>0</v>
      </c>
      <c r="D92" s="72">
        <f>D91/D7*100</f>
        <v>66.15905245346869</v>
      </c>
      <c r="E92" s="72">
        <f>E91/E7*100</f>
        <v>95.36585365853658</v>
      </c>
      <c r="F92" s="72">
        <f>F91/F7*100</f>
        <v>92.92682926829269</v>
      </c>
      <c r="G92" s="62">
        <f t="shared" si="5"/>
        <v>97.44245524296676</v>
      </c>
      <c r="H92" s="63">
        <f t="shared" si="3"/>
        <v>140.45973426486188</v>
      </c>
      <c r="I92" s="79" t="e">
        <f t="shared" si="4"/>
        <v>#DIV/0!</v>
      </c>
      <c r="J92" s="3"/>
    </row>
    <row r="93" spans="1:10" ht="15">
      <c r="A93" s="234">
        <v>15</v>
      </c>
      <c r="B93" s="65" t="s">
        <v>84</v>
      </c>
      <c r="C93" s="52">
        <v>1</v>
      </c>
      <c r="D93" s="53">
        <v>0</v>
      </c>
      <c r="E93" s="53">
        <v>0</v>
      </c>
      <c r="F93" s="53">
        <v>0</v>
      </c>
      <c r="G93" s="55" t="e">
        <f t="shared" si="5"/>
        <v>#DIV/0!</v>
      </c>
      <c r="H93" s="56" t="e">
        <f t="shared" si="3"/>
        <v>#DIV/0!</v>
      </c>
      <c r="I93" s="81">
        <f t="shared" si="4"/>
        <v>0</v>
      </c>
      <c r="J93" s="3"/>
    </row>
    <row r="94" spans="1:10" ht="15">
      <c r="A94" s="235"/>
      <c r="B94" s="7" t="s">
        <v>85</v>
      </c>
      <c r="C94" s="6">
        <v>1</v>
      </c>
      <c r="D94" s="10">
        <v>0</v>
      </c>
      <c r="E94" s="10">
        <v>0</v>
      </c>
      <c r="F94" s="10">
        <v>0</v>
      </c>
      <c r="G94" s="20" t="e">
        <f t="shared" si="5"/>
        <v>#DIV/0!</v>
      </c>
      <c r="H94" s="21" t="e">
        <f t="shared" si="3"/>
        <v>#DIV/0!</v>
      </c>
      <c r="I94" s="84">
        <f t="shared" si="4"/>
        <v>0</v>
      </c>
      <c r="J94" s="3"/>
    </row>
    <row r="95" spans="1:10" ht="15">
      <c r="A95" s="235"/>
      <c r="B95" s="29" t="s">
        <v>86</v>
      </c>
      <c r="C95" s="25">
        <f>C94/C93</f>
        <v>1</v>
      </c>
      <c r="D95" s="26" t="e">
        <f>D94/D93</f>
        <v>#DIV/0!</v>
      </c>
      <c r="E95" s="26" t="e">
        <f>E94/E93</f>
        <v>#DIV/0!</v>
      </c>
      <c r="F95" s="26" t="e">
        <f>F94/F93</f>
        <v>#DIV/0!</v>
      </c>
      <c r="G95" s="20" t="e">
        <f t="shared" si="5"/>
        <v>#DIV/0!</v>
      </c>
      <c r="H95" s="21" t="e">
        <f t="shared" si="3"/>
        <v>#DIV/0!</v>
      </c>
      <c r="I95" s="84" t="e">
        <f t="shared" si="4"/>
        <v>#DIV/0!</v>
      </c>
      <c r="J95" s="3"/>
    </row>
    <row r="96" spans="1:10" ht="39">
      <c r="A96" s="235"/>
      <c r="B96" s="8" t="s">
        <v>87</v>
      </c>
      <c r="C96" s="6">
        <v>0</v>
      </c>
      <c r="D96" s="10">
        <v>0</v>
      </c>
      <c r="E96" s="10">
        <v>0</v>
      </c>
      <c r="F96" s="6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235"/>
      <c r="B97" s="24" t="s">
        <v>88</v>
      </c>
      <c r="C97" s="25">
        <f>C96/C93</f>
        <v>0</v>
      </c>
      <c r="D97" s="26" t="e">
        <f>D96/D93</f>
        <v>#DIV/0!</v>
      </c>
      <c r="E97" s="26" t="e">
        <f>E96/E93</f>
        <v>#DIV/0!</v>
      </c>
      <c r="F97" s="25" t="e">
        <f>F96/F93</f>
        <v>#DIV/0!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235"/>
      <c r="B98" s="31" t="s">
        <v>89</v>
      </c>
      <c r="C98" s="39">
        <f>C93*100000/C7</f>
        <v>159.23566878980893</v>
      </c>
      <c r="D98" s="38">
        <f>D93*100000/D7</f>
        <v>0</v>
      </c>
      <c r="E98" s="38">
        <f>E93*100000/E7</f>
        <v>0</v>
      </c>
      <c r="F98" s="39">
        <f>F93*100000/F7</f>
        <v>0</v>
      </c>
      <c r="G98" s="20" t="e">
        <f t="shared" si="5"/>
        <v>#DIV/0!</v>
      </c>
      <c r="H98" s="21" t="e">
        <f t="shared" si="3"/>
        <v>#DIV/0!</v>
      </c>
      <c r="I98" s="84">
        <f t="shared" si="4"/>
        <v>0</v>
      </c>
      <c r="J98" s="3"/>
    </row>
    <row r="99" spans="1:10" ht="15.75" thickBot="1">
      <c r="A99" s="236"/>
      <c r="B99" s="59" t="s">
        <v>90</v>
      </c>
      <c r="C99" s="60">
        <v>0</v>
      </c>
      <c r="D99" s="61">
        <v>0</v>
      </c>
      <c r="E99" s="61">
        <v>0</v>
      </c>
      <c r="F99" s="60">
        <v>0</v>
      </c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91</v>
      </c>
      <c r="C100" s="109">
        <v>35.29</v>
      </c>
      <c r="D100" s="110">
        <v>47.6</v>
      </c>
      <c r="E100" s="110">
        <v>117.1</v>
      </c>
      <c r="F100" s="109">
        <v>113.76</v>
      </c>
      <c r="G100" s="111">
        <f t="shared" si="5"/>
        <v>97.1477369769428</v>
      </c>
      <c r="H100" s="112">
        <f t="shared" si="3"/>
        <v>238.99159663865547</v>
      </c>
      <c r="I100" s="113">
        <f t="shared" si="4"/>
        <v>322.35760838764526</v>
      </c>
      <c r="J100" s="3"/>
    </row>
    <row r="101" spans="1:10" ht="42.75" customHeight="1">
      <c r="A101" s="234">
        <v>17</v>
      </c>
      <c r="B101" s="80" t="s">
        <v>92</v>
      </c>
      <c r="C101" s="52"/>
      <c r="D101" s="53">
        <v>805</v>
      </c>
      <c r="E101" s="53">
        <v>267.8</v>
      </c>
      <c r="F101" s="52">
        <v>267.8</v>
      </c>
      <c r="G101" s="55">
        <f t="shared" si="5"/>
        <v>100</v>
      </c>
      <c r="H101" s="56">
        <f t="shared" si="3"/>
        <v>33.267080745341616</v>
      </c>
      <c r="I101" s="81" t="e">
        <f t="shared" si="4"/>
        <v>#DIV/0!</v>
      </c>
      <c r="J101" s="3"/>
    </row>
    <row r="102" spans="1:10" ht="39" customHeight="1">
      <c r="A102" s="235"/>
      <c r="B102" s="8" t="s">
        <v>93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236"/>
      <c r="B103" s="82" t="s">
        <v>94</v>
      </c>
      <c r="C103" s="67" t="e">
        <f>C102/C101</f>
        <v>#DIV/0!</v>
      </c>
      <c r="D103" s="68">
        <f>D102/D101</f>
        <v>0</v>
      </c>
      <c r="E103" s="68">
        <f>E102/E101</f>
        <v>0</v>
      </c>
      <c r="F103" s="67">
        <f>F102/F101</f>
        <v>0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234">
        <v>18</v>
      </c>
      <c r="B104" s="80" t="s">
        <v>95</v>
      </c>
      <c r="C104" s="52">
        <v>628</v>
      </c>
      <c r="D104" s="53">
        <v>138</v>
      </c>
      <c r="E104" s="53">
        <v>138</v>
      </c>
      <c r="F104" s="114">
        <v>100</v>
      </c>
      <c r="G104" s="55">
        <f t="shared" si="5"/>
        <v>72.46376811594203</v>
      </c>
      <c r="H104" s="56">
        <f t="shared" si="3"/>
        <v>72.46376811594203</v>
      </c>
      <c r="I104" s="81">
        <f t="shared" si="4"/>
        <v>15.92356687898089</v>
      </c>
      <c r="J104" s="3"/>
    </row>
    <row r="105" spans="1:10" ht="52.5" thickBot="1">
      <c r="A105" s="236"/>
      <c r="B105" s="82" t="s">
        <v>96</v>
      </c>
      <c r="C105" s="115">
        <f>C104/C7</f>
        <v>1</v>
      </c>
      <c r="D105" s="116">
        <f>D104/D7</f>
        <v>0.233502538071066</v>
      </c>
      <c r="E105" s="116">
        <f>E104/E7</f>
        <v>0.33658536585365856</v>
      </c>
      <c r="F105" s="117">
        <f>F104/F7</f>
        <v>0.24390243902439024</v>
      </c>
      <c r="G105" s="62">
        <f t="shared" si="5"/>
        <v>72.46376811594202</v>
      </c>
      <c r="H105" s="63">
        <f t="shared" si="3"/>
        <v>104.45387062566279</v>
      </c>
      <c r="I105" s="79">
        <f t="shared" si="4"/>
        <v>24.390243902439025</v>
      </c>
      <c r="J105" s="3"/>
    </row>
    <row r="106" spans="1:10" ht="39">
      <c r="A106" s="234">
        <v>19</v>
      </c>
      <c r="B106" s="80" t="s">
        <v>97</v>
      </c>
      <c r="C106" s="52">
        <v>8</v>
      </c>
      <c r="D106" s="53">
        <v>8</v>
      </c>
      <c r="E106" s="53">
        <v>8</v>
      </c>
      <c r="F106" s="53">
        <v>8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235"/>
      <c r="B107" s="8" t="s">
        <v>98</v>
      </c>
      <c r="C107" s="6">
        <v>7</v>
      </c>
      <c r="D107" s="10">
        <v>7</v>
      </c>
      <c r="E107" s="10">
        <v>7</v>
      </c>
      <c r="F107" s="10">
        <v>7</v>
      </c>
      <c r="G107" s="20">
        <f t="shared" si="5"/>
        <v>100</v>
      </c>
      <c r="H107" s="21">
        <f t="shared" si="3"/>
        <v>100</v>
      </c>
      <c r="I107" s="84">
        <f t="shared" si="4"/>
        <v>100</v>
      </c>
      <c r="J107" s="3"/>
    </row>
    <row r="108" spans="1:10" ht="104.25" customHeight="1" thickBot="1">
      <c r="A108" s="236"/>
      <c r="B108" s="82" t="s">
        <v>99</v>
      </c>
      <c r="C108" s="115">
        <f>C107/C106</f>
        <v>0.875</v>
      </c>
      <c r="D108" s="116">
        <f>D107/D106</f>
        <v>0.875</v>
      </c>
      <c r="E108" s="116">
        <f>E107/E106</f>
        <v>0.875</v>
      </c>
      <c r="F108" s="116">
        <f>F107/F106</f>
        <v>0.875</v>
      </c>
      <c r="G108" s="62">
        <f t="shared" si="5"/>
        <v>100</v>
      </c>
      <c r="H108" s="63">
        <f t="shared" si="3"/>
        <v>100</v>
      </c>
      <c r="I108" s="79">
        <f t="shared" si="4"/>
        <v>100</v>
      </c>
      <c r="J108" s="3"/>
    </row>
    <row r="109" spans="1:10" ht="26.25">
      <c r="A109" s="234">
        <v>20</v>
      </c>
      <c r="B109" s="80" t="s">
        <v>100</v>
      </c>
      <c r="C109" s="52">
        <v>17399</v>
      </c>
      <c r="D109" s="53">
        <v>17399</v>
      </c>
      <c r="E109" s="53">
        <v>17399</v>
      </c>
      <c r="F109" s="53">
        <v>17399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235"/>
      <c r="B110" s="8" t="s">
        <v>101</v>
      </c>
      <c r="C110" s="6">
        <v>682.44</v>
      </c>
      <c r="D110" s="10">
        <v>682.44</v>
      </c>
      <c r="E110" s="10">
        <v>3303.9</v>
      </c>
      <c r="F110" s="10">
        <v>3303.9</v>
      </c>
      <c r="G110" s="20">
        <f t="shared" si="5"/>
        <v>100</v>
      </c>
      <c r="H110" s="21">
        <f t="shared" si="3"/>
        <v>484.13047300861615</v>
      </c>
      <c r="I110" s="84">
        <f t="shared" si="4"/>
        <v>484.13047300861615</v>
      </c>
      <c r="J110" s="3"/>
    </row>
    <row r="111" spans="1:10" ht="65.25" thickBot="1">
      <c r="A111" s="236"/>
      <c r="B111" s="82" t="s">
        <v>102</v>
      </c>
      <c r="C111" s="115">
        <f>C110/C109</f>
        <v>0.03922294384734755</v>
      </c>
      <c r="D111" s="116">
        <f>D110/D109</f>
        <v>0.03922294384734755</v>
      </c>
      <c r="E111" s="116">
        <f>E110/E109</f>
        <v>0.1898902235760676</v>
      </c>
      <c r="F111" s="116">
        <f>F110/F109</f>
        <v>0.1898902235760676</v>
      </c>
      <c r="G111" s="62">
        <f t="shared" si="5"/>
        <v>100</v>
      </c>
      <c r="H111" s="63">
        <f t="shared" si="3"/>
        <v>484.13047300861615</v>
      </c>
      <c r="I111" s="79">
        <f t="shared" si="4"/>
        <v>484.13047300861615</v>
      </c>
      <c r="J111" s="3"/>
    </row>
    <row r="112" spans="1:10" ht="39">
      <c r="A112" s="234">
        <v>21</v>
      </c>
      <c r="B112" s="80" t="s">
        <v>115</v>
      </c>
      <c r="C112" s="52">
        <v>54</v>
      </c>
      <c r="D112" s="53">
        <v>28</v>
      </c>
      <c r="E112" s="53">
        <v>13</v>
      </c>
      <c r="F112" s="53">
        <v>13</v>
      </c>
      <c r="G112" s="55">
        <f t="shared" si="5"/>
        <v>100</v>
      </c>
      <c r="H112" s="56">
        <f t="shared" si="3"/>
        <v>46.42857142857143</v>
      </c>
      <c r="I112" s="81">
        <f t="shared" si="4"/>
        <v>24.074074074074073</v>
      </c>
      <c r="J112" s="3"/>
    </row>
    <row r="113" spans="1:10" ht="26.25">
      <c r="A113" s="235"/>
      <c r="B113" s="8" t="s">
        <v>103</v>
      </c>
      <c r="C113" s="6">
        <v>15</v>
      </c>
      <c r="D113" s="10">
        <v>15</v>
      </c>
      <c r="E113" s="10">
        <v>13</v>
      </c>
      <c r="F113" s="10">
        <v>13</v>
      </c>
      <c r="G113" s="20">
        <f t="shared" si="5"/>
        <v>100</v>
      </c>
      <c r="H113" s="21">
        <f t="shared" si="3"/>
        <v>86.66666666666667</v>
      </c>
      <c r="I113" s="84">
        <f t="shared" si="4"/>
        <v>86.66666666666667</v>
      </c>
      <c r="J113" s="3"/>
    </row>
    <row r="114" spans="1:10" ht="27" thickBot="1">
      <c r="A114" s="236"/>
      <c r="B114" s="82" t="s">
        <v>104</v>
      </c>
      <c r="C114" s="115">
        <f>C113/C112</f>
        <v>0.2777777777777778</v>
      </c>
      <c r="D114" s="116">
        <f>D113/D112</f>
        <v>0.5357142857142857</v>
      </c>
      <c r="E114" s="116">
        <f>E113/E112</f>
        <v>1</v>
      </c>
      <c r="F114" s="116">
        <f>F113/F112</f>
        <v>1</v>
      </c>
      <c r="G114" s="62">
        <f t="shared" si="5"/>
        <v>100</v>
      </c>
      <c r="H114" s="63">
        <f t="shared" si="3"/>
        <v>186.66666666666666</v>
      </c>
      <c r="I114" s="79">
        <f t="shared" si="4"/>
        <v>359.99999999999994</v>
      </c>
      <c r="J114" s="3"/>
    </row>
    <row r="115" spans="1:10" ht="42" customHeight="1">
      <c r="A115" s="234">
        <v>22</v>
      </c>
      <c r="B115" s="80" t="s">
        <v>105</v>
      </c>
      <c r="C115" s="52">
        <v>2754</v>
      </c>
      <c r="D115" s="53">
        <v>2658</v>
      </c>
      <c r="E115" s="53">
        <v>2529</v>
      </c>
      <c r="F115" s="118">
        <v>1530</v>
      </c>
      <c r="G115" s="55">
        <f t="shared" si="5"/>
        <v>60.4982206405694</v>
      </c>
      <c r="H115" s="56">
        <f t="shared" si="3"/>
        <v>57.56207674943566</v>
      </c>
      <c r="I115" s="81">
        <f t="shared" si="4"/>
        <v>55.55555555555556</v>
      </c>
      <c r="J115" s="3"/>
    </row>
    <row r="116" spans="1:10" ht="51.75">
      <c r="A116" s="235"/>
      <c r="B116" s="8" t="s">
        <v>106</v>
      </c>
      <c r="C116" s="6">
        <v>5000</v>
      </c>
      <c r="D116" s="15">
        <v>0</v>
      </c>
      <c r="E116" s="10">
        <v>467</v>
      </c>
      <c r="F116" s="14">
        <v>450</v>
      </c>
      <c r="G116" s="20">
        <f t="shared" si="5"/>
        <v>96.35974304068522</v>
      </c>
      <c r="H116" s="21" t="e">
        <f t="shared" si="3"/>
        <v>#DIV/0!</v>
      </c>
      <c r="I116" s="84">
        <f t="shared" si="4"/>
        <v>9</v>
      </c>
      <c r="J116" s="3"/>
    </row>
    <row r="117" spans="1:10" ht="52.5" thickBot="1">
      <c r="A117" s="236"/>
      <c r="B117" s="82" t="s">
        <v>107</v>
      </c>
      <c r="C117" s="115">
        <f>C116/C7</f>
        <v>7.961783439490445</v>
      </c>
      <c r="D117" s="116">
        <f>D116/D7</f>
        <v>0</v>
      </c>
      <c r="E117" s="116">
        <f>E116/E7</f>
        <v>1.1390243902439023</v>
      </c>
      <c r="F117" s="115">
        <f>F116/F7</f>
        <v>1.0975609756097562</v>
      </c>
      <c r="G117" s="62">
        <f t="shared" si="5"/>
        <v>96.35974304068525</v>
      </c>
      <c r="H117" s="63" t="e">
        <f t="shared" si="3"/>
        <v>#DIV/0!</v>
      </c>
      <c r="I117" s="79">
        <f t="shared" si="4"/>
        <v>13.785365853658538</v>
      </c>
      <c r="J117" s="3"/>
    </row>
    <row r="118" spans="1:10" ht="48.75" customHeight="1">
      <c r="A118" s="234">
        <v>23</v>
      </c>
      <c r="B118" s="80" t="s">
        <v>108</v>
      </c>
      <c r="C118" s="52">
        <v>100</v>
      </c>
      <c r="D118" s="53">
        <v>165</v>
      </c>
      <c r="E118" s="53">
        <v>165</v>
      </c>
      <c r="F118" s="52">
        <v>158</v>
      </c>
      <c r="G118" s="55">
        <f t="shared" si="5"/>
        <v>95.75757575757575</v>
      </c>
      <c r="H118" s="56">
        <f t="shared" si="3"/>
        <v>95.75757575757575</v>
      </c>
      <c r="I118" s="81">
        <f t="shared" si="4"/>
        <v>158</v>
      </c>
      <c r="J118" s="3"/>
    </row>
    <row r="119" spans="1:10" ht="39.75" thickBot="1">
      <c r="A119" s="236"/>
      <c r="B119" s="82" t="s">
        <v>109</v>
      </c>
      <c r="C119" s="115">
        <f>C118/C7</f>
        <v>0.1592356687898089</v>
      </c>
      <c r="D119" s="116">
        <f>D118/D7</f>
        <v>0.27918781725888325</v>
      </c>
      <c r="E119" s="116">
        <f>E118/E7</f>
        <v>0.4024390243902439</v>
      </c>
      <c r="F119" s="115">
        <f>F118/F7</f>
        <v>0.3853658536585366</v>
      </c>
      <c r="G119" s="62">
        <f t="shared" si="5"/>
        <v>95.75757575757575</v>
      </c>
      <c r="H119" s="63">
        <f t="shared" si="3"/>
        <v>138.0310421286031</v>
      </c>
      <c r="I119" s="79">
        <f t="shared" si="4"/>
        <v>242.00975609756102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114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110</v>
      </c>
      <c r="C122" s="1"/>
      <c r="D122" s="1"/>
      <c r="E122" s="1"/>
      <c r="F122" s="1"/>
      <c r="G122" s="1"/>
      <c r="H122" s="1"/>
      <c r="I122" s="1"/>
      <c r="J122" s="3"/>
    </row>
    <row r="123" spans="1:10" ht="15">
      <c r="A123" s="2"/>
      <c r="B123" s="2"/>
      <c r="C123" s="1"/>
      <c r="D123" s="1"/>
      <c r="E123" s="237" t="s">
        <v>111</v>
      </c>
      <c r="F123" s="237"/>
      <c r="G123" s="1"/>
      <c r="H123" s="1"/>
      <c r="I123" s="1" t="s">
        <v>112</v>
      </c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7:A10"/>
    <mergeCell ref="A1:I1"/>
    <mergeCell ref="A2:I2"/>
    <mergeCell ref="A3:I3"/>
    <mergeCell ref="A5:A6"/>
    <mergeCell ref="B5:B6"/>
    <mergeCell ref="A83:A85"/>
    <mergeCell ref="A11:A17"/>
    <mergeCell ref="A18:A19"/>
    <mergeCell ref="A20:A21"/>
    <mergeCell ref="A22:A23"/>
    <mergeCell ref="A52:A53"/>
    <mergeCell ref="A54:A55"/>
    <mergeCell ref="A56:A78"/>
    <mergeCell ref="A79:A82"/>
    <mergeCell ref="A24:A51"/>
    <mergeCell ref="A101:A103"/>
    <mergeCell ref="A104:A105"/>
    <mergeCell ref="A106:A108"/>
    <mergeCell ref="A109:A111"/>
    <mergeCell ref="A86:A87"/>
    <mergeCell ref="A88:A90"/>
    <mergeCell ref="A91:A92"/>
    <mergeCell ref="A93:A99"/>
    <mergeCell ref="A112:A114"/>
    <mergeCell ref="A115:A117"/>
    <mergeCell ref="A118:A119"/>
    <mergeCell ref="E123:F123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99"/>
  <sheetViews>
    <sheetView zoomScalePageLayoutView="0" workbookViewId="0" topLeftCell="A64">
      <selection activeCell="B33" sqref="B33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50" t="s">
        <v>128</v>
      </c>
      <c r="B2" s="250"/>
      <c r="C2" s="250"/>
      <c r="D2" s="250"/>
    </row>
    <row r="3" spans="1:4" ht="12" customHeight="1">
      <c r="A3" s="251" t="s">
        <v>184</v>
      </c>
      <c r="B3" s="251"/>
      <c r="C3" s="251"/>
      <c r="D3" s="251"/>
    </row>
    <row r="4" spans="1:4" ht="13.5" customHeight="1">
      <c r="A4" s="121"/>
      <c r="B4" s="121"/>
      <c r="C4" s="121"/>
      <c r="D4" s="121"/>
    </row>
    <row r="5" spans="1:4" ht="16.5" customHeight="1">
      <c r="A5" s="249" t="s">
        <v>129</v>
      </c>
      <c r="B5" s="249"/>
      <c r="C5" s="249"/>
      <c r="D5" s="249"/>
    </row>
    <row r="6" spans="1:4" ht="15">
      <c r="A6" s="122" t="s">
        <v>130</v>
      </c>
      <c r="B6" s="123" t="s">
        <v>131</v>
      </c>
      <c r="C6" s="122" t="s">
        <v>132</v>
      </c>
      <c r="D6" s="122" t="s">
        <v>133</v>
      </c>
    </row>
    <row r="7" spans="1:4" ht="15">
      <c r="A7" s="124" t="s">
        <v>134</v>
      </c>
      <c r="B7" s="125" t="s">
        <v>135</v>
      </c>
      <c r="C7" s="126" t="s">
        <v>136</v>
      </c>
      <c r="D7" s="126" t="s">
        <v>137</v>
      </c>
    </row>
    <row r="8" spans="1:4" ht="15">
      <c r="A8" s="127" t="s">
        <v>138</v>
      </c>
      <c r="B8" s="128"/>
      <c r="C8" s="129"/>
      <c r="D8" s="129"/>
    </row>
    <row r="9" spans="1:4" ht="14.25">
      <c r="A9" s="130" t="s">
        <v>139</v>
      </c>
      <c r="B9" s="131"/>
      <c r="C9" s="132">
        <v>65</v>
      </c>
      <c r="D9" s="133">
        <f>B9/10*C9</f>
        <v>0</v>
      </c>
    </row>
    <row r="10" spans="1:4" ht="14.25">
      <c r="A10" s="130" t="s">
        <v>140</v>
      </c>
      <c r="B10" s="131"/>
      <c r="C10" s="132">
        <v>104</v>
      </c>
      <c r="D10" s="133">
        <f>B10/10*C10</f>
        <v>0</v>
      </c>
    </row>
    <row r="11" spans="1:4" ht="14.25">
      <c r="A11" s="130" t="s">
        <v>141</v>
      </c>
      <c r="B11" s="131"/>
      <c r="C11" s="132">
        <v>60</v>
      </c>
      <c r="D11" s="133">
        <f>B11/10*C11</f>
        <v>0</v>
      </c>
    </row>
    <row r="12" spans="1:4" ht="14.25">
      <c r="A12" s="130" t="s">
        <v>142</v>
      </c>
      <c r="B12" s="131"/>
      <c r="C12" s="132">
        <v>55</v>
      </c>
      <c r="D12" s="133">
        <f>B12/10*C12</f>
        <v>0</v>
      </c>
    </row>
    <row r="13" spans="1:4" ht="14.25">
      <c r="A13" s="130" t="s">
        <v>143</v>
      </c>
      <c r="B13" s="131"/>
      <c r="C13" s="132">
        <v>60</v>
      </c>
      <c r="D13" s="133">
        <f>B13/10*C13</f>
        <v>0</v>
      </c>
    </row>
    <row r="14" spans="1:4" ht="15">
      <c r="A14" s="134" t="s">
        <v>144</v>
      </c>
      <c r="B14" s="131"/>
      <c r="C14" s="132"/>
      <c r="D14" s="135">
        <f>D9+D10+D11+D12+D13</f>
        <v>0</v>
      </c>
    </row>
    <row r="15" spans="1:4" ht="14.25">
      <c r="A15" s="130" t="s">
        <v>145</v>
      </c>
      <c r="B15" s="136"/>
      <c r="C15" s="132">
        <v>15</v>
      </c>
      <c r="D15" s="133">
        <f>B15/10*C15</f>
        <v>0</v>
      </c>
    </row>
    <row r="16" spans="1:4" ht="14.25">
      <c r="A16" s="129" t="s">
        <v>146</v>
      </c>
      <c r="B16" s="137"/>
      <c r="C16" s="133">
        <v>3.5</v>
      </c>
      <c r="D16" s="133">
        <f>B16*C16/1000</f>
        <v>0</v>
      </c>
    </row>
    <row r="17" spans="1:4" ht="14.25">
      <c r="A17" s="129" t="s">
        <v>147</v>
      </c>
      <c r="B17" s="138"/>
      <c r="C17" s="133">
        <v>37.5</v>
      </c>
      <c r="D17" s="133">
        <f>B17/10*C17</f>
        <v>0</v>
      </c>
    </row>
    <row r="18" spans="1:4" ht="14.25">
      <c r="A18" s="129" t="s">
        <v>148</v>
      </c>
      <c r="B18" s="138"/>
      <c r="C18" s="133">
        <v>10</v>
      </c>
      <c r="D18" s="133">
        <f>B18/10*C18</f>
        <v>0</v>
      </c>
    </row>
    <row r="19" spans="1:4" ht="14.25">
      <c r="A19" s="129" t="s">
        <v>149</v>
      </c>
      <c r="B19" s="138"/>
      <c r="C19" s="133">
        <v>12</v>
      </c>
      <c r="D19" s="133">
        <f>B19/10*C19</f>
        <v>0</v>
      </c>
    </row>
    <row r="20" spans="1:4" ht="14.25">
      <c r="A20" s="129" t="s">
        <v>150</v>
      </c>
      <c r="B20" s="138"/>
      <c r="C20" s="133">
        <v>9</v>
      </c>
      <c r="D20" s="133"/>
    </row>
    <row r="21" spans="1:4" ht="15">
      <c r="A21" s="127" t="s">
        <v>151</v>
      </c>
      <c r="B21" s="138"/>
      <c r="C21" s="133"/>
      <c r="D21" s="135">
        <f>D14+D15+D16+D17+D18+D19+D20</f>
        <v>0</v>
      </c>
    </row>
    <row r="22" spans="1:4" ht="14.25">
      <c r="A22" s="139"/>
      <c r="B22" s="139"/>
      <c r="C22" s="139"/>
      <c r="D22" s="139"/>
    </row>
    <row r="23" spans="1:4" ht="15.75" customHeight="1">
      <c r="A23" s="249" t="s">
        <v>152</v>
      </c>
      <c r="B23" s="249"/>
      <c r="C23" s="249"/>
      <c r="D23" s="249"/>
    </row>
    <row r="24" spans="1:4" s="140" customFormat="1" ht="15">
      <c r="A24" s="122" t="s">
        <v>153</v>
      </c>
      <c r="B24" s="123" t="s">
        <v>131</v>
      </c>
      <c r="C24" s="122" t="s">
        <v>132</v>
      </c>
      <c r="D24" s="122" t="s">
        <v>133</v>
      </c>
    </row>
    <row r="25" spans="1:4" s="140" customFormat="1" ht="15">
      <c r="A25" s="124" t="s">
        <v>134</v>
      </c>
      <c r="B25" s="125" t="s">
        <v>135</v>
      </c>
      <c r="C25" s="126" t="s">
        <v>136</v>
      </c>
      <c r="D25" s="126" t="s">
        <v>137</v>
      </c>
    </row>
    <row r="26" spans="1:4" s="140" customFormat="1" ht="15">
      <c r="A26" s="127" t="s">
        <v>138</v>
      </c>
      <c r="B26" s="129"/>
      <c r="C26" s="129"/>
      <c r="D26" s="127"/>
    </row>
    <row r="27" spans="1:4" ht="14.25">
      <c r="A27" s="129" t="s">
        <v>139</v>
      </c>
      <c r="B27" s="138">
        <v>336.3</v>
      </c>
      <c r="C27" s="133">
        <v>65</v>
      </c>
      <c r="D27" s="133">
        <f>B27/10*C27</f>
        <v>2185.9500000000003</v>
      </c>
    </row>
    <row r="28" spans="1:4" ht="14.25">
      <c r="A28" s="129" t="s">
        <v>140</v>
      </c>
      <c r="B28" s="138">
        <v>120.6</v>
      </c>
      <c r="C28" s="133">
        <v>104</v>
      </c>
      <c r="D28" s="133">
        <f>B28/10*C28</f>
        <v>1254.2399999999998</v>
      </c>
    </row>
    <row r="29" spans="1:4" ht="14.25">
      <c r="A29" s="129" t="s">
        <v>141</v>
      </c>
      <c r="B29" s="138">
        <v>255.2</v>
      </c>
      <c r="C29" s="133">
        <v>60</v>
      </c>
      <c r="D29" s="133">
        <f>B29/10*C29</f>
        <v>1531.2</v>
      </c>
    </row>
    <row r="30" spans="1:4" ht="14.25">
      <c r="A30" s="129" t="s">
        <v>142</v>
      </c>
      <c r="B30" s="138">
        <v>50.2</v>
      </c>
      <c r="C30" s="133">
        <v>55</v>
      </c>
      <c r="D30" s="133">
        <f>B30/10*C30</f>
        <v>276.1</v>
      </c>
    </row>
    <row r="31" spans="1:4" ht="14.25">
      <c r="A31" s="129" t="s">
        <v>143</v>
      </c>
      <c r="B31" s="138">
        <v>0.7</v>
      </c>
      <c r="C31" s="133">
        <v>60</v>
      </c>
      <c r="D31" s="133">
        <f>B31/10*C31</f>
        <v>4.199999999999999</v>
      </c>
    </row>
    <row r="32" spans="1:4" ht="15">
      <c r="A32" s="127" t="s">
        <v>144</v>
      </c>
      <c r="B32" s="135"/>
      <c r="C32" s="133"/>
      <c r="D32" s="135">
        <f>D27+D28+D29+D30+D31</f>
        <v>5251.6900000000005</v>
      </c>
    </row>
    <row r="33" spans="1:4" ht="14.25">
      <c r="A33" s="129" t="s">
        <v>145</v>
      </c>
      <c r="B33" s="138">
        <v>1650</v>
      </c>
      <c r="C33" s="133">
        <v>15</v>
      </c>
      <c r="D33" s="133">
        <f>B33/10*C33</f>
        <v>2475</v>
      </c>
    </row>
    <row r="34" spans="1:4" ht="14.25">
      <c r="A34" s="129" t="s">
        <v>146</v>
      </c>
      <c r="B34" s="138">
        <v>12000</v>
      </c>
      <c r="C34" s="133">
        <v>3.5</v>
      </c>
      <c r="D34" s="133">
        <f>B34*C34/1000</f>
        <v>42</v>
      </c>
    </row>
    <row r="35" spans="1:4" ht="14.25">
      <c r="A35" s="129" t="s">
        <v>147</v>
      </c>
      <c r="B35" s="138"/>
      <c r="C35" s="133">
        <v>37.5</v>
      </c>
      <c r="D35" s="133">
        <f>B35/10*C35</f>
        <v>0</v>
      </c>
    </row>
    <row r="36" spans="1:4" ht="14.25">
      <c r="A36" s="129" t="s">
        <v>148</v>
      </c>
      <c r="B36" s="138"/>
      <c r="C36" s="133">
        <v>10</v>
      </c>
      <c r="D36" s="133">
        <f>B36/10*C36</f>
        <v>0</v>
      </c>
    </row>
    <row r="37" spans="1:4" ht="14.25">
      <c r="A37" s="129" t="s">
        <v>149</v>
      </c>
      <c r="B37" s="138"/>
      <c r="C37" s="133">
        <v>12</v>
      </c>
      <c r="D37" s="133">
        <f>B37/10*C37</f>
        <v>0</v>
      </c>
    </row>
    <row r="38" spans="1:4" ht="14.25">
      <c r="A38" s="129" t="s">
        <v>150</v>
      </c>
      <c r="B38" s="138"/>
      <c r="C38" s="133">
        <v>9</v>
      </c>
      <c r="D38" s="133">
        <f>B38/10*C38</f>
        <v>0</v>
      </c>
    </row>
    <row r="39" spans="1:4" ht="15">
      <c r="A39" s="127" t="s">
        <v>151</v>
      </c>
      <c r="B39" s="138"/>
      <c r="C39" s="133"/>
      <c r="D39" s="141">
        <f>SUM(D32:D38)</f>
        <v>7768.6900000000005</v>
      </c>
    </row>
    <row r="41" spans="1:4" ht="15.75" customHeight="1">
      <c r="A41" s="249" t="s">
        <v>42</v>
      </c>
      <c r="B41" s="249"/>
      <c r="C41" s="249"/>
      <c r="D41" s="249"/>
    </row>
    <row r="42" spans="1:4" s="140" customFormat="1" ht="15">
      <c r="A42" s="122" t="s">
        <v>153</v>
      </c>
      <c r="B42" s="123" t="s">
        <v>131</v>
      </c>
      <c r="C42" s="122" t="s">
        <v>132</v>
      </c>
      <c r="D42" s="122" t="s">
        <v>133</v>
      </c>
    </row>
    <row r="43" spans="1:4" s="140" customFormat="1" ht="15">
      <c r="A43" s="124" t="s">
        <v>134</v>
      </c>
      <c r="B43" s="125" t="s">
        <v>135</v>
      </c>
      <c r="C43" s="126" t="s">
        <v>136</v>
      </c>
      <c r="D43" s="126" t="s">
        <v>137</v>
      </c>
    </row>
    <row r="44" spans="1:4" s="140" customFormat="1" ht="15">
      <c r="A44" s="127" t="s">
        <v>138</v>
      </c>
      <c r="B44" s="129"/>
      <c r="C44" s="129"/>
      <c r="D44" s="127"/>
    </row>
    <row r="45" spans="1:4" ht="14.25">
      <c r="A45" s="129" t="s">
        <v>139</v>
      </c>
      <c r="B45" s="138">
        <v>59</v>
      </c>
      <c r="C45" s="133">
        <v>65</v>
      </c>
      <c r="D45" s="133">
        <f>B45/10*C45</f>
        <v>383.5</v>
      </c>
    </row>
    <row r="46" spans="1:4" ht="14.25">
      <c r="A46" s="129" t="s">
        <v>140</v>
      </c>
      <c r="B46" s="138">
        <v>40</v>
      </c>
      <c r="C46" s="133">
        <v>104</v>
      </c>
      <c r="D46" s="133">
        <f>B46/10*C46</f>
        <v>416</v>
      </c>
    </row>
    <row r="47" spans="1:4" ht="14.25">
      <c r="A47" s="129" t="s">
        <v>141</v>
      </c>
      <c r="B47" s="138">
        <v>101</v>
      </c>
      <c r="C47" s="133">
        <v>60</v>
      </c>
      <c r="D47" s="133">
        <f>B47/10*C47</f>
        <v>606</v>
      </c>
    </row>
    <row r="48" spans="1:4" ht="14.25">
      <c r="A48" s="129" t="s">
        <v>142</v>
      </c>
      <c r="B48" s="138">
        <v>6</v>
      </c>
      <c r="C48" s="133">
        <v>55</v>
      </c>
      <c r="D48" s="133">
        <f>B48/10*C48</f>
        <v>33</v>
      </c>
    </row>
    <row r="49" spans="1:4" ht="14.25">
      <c r="A49" s="129" t="s">
        <v>143</v>
      </c>
      <c r="B49" s="138"/>
      <c r="C49" s="133">
        <v>60</v>
      </c>
      <c r="D49" s="133">
        <f>B49/10*C49</f>
        <v>0</v>
      </c>
    </row>
    <row r="50" spans="1:4" ht="15">
      <c r="A50" s="127" t="s">
        <v>144</v>
      </c>
      <c r="B50" s="135">
        <f>SUM(B45:B49)</f>
        <v>206</v>
      </c>
      <c r="C50" s="133"/>
      <c r="D50" s="135">
        <f>D45+D46+D47+D48+D49</f>
        <v>1438.5</v>
      </c>
    </row>
    <row r="51" spans="1:4" ht="14.25">
      <c r="A51" s="129" t="s">
        <v>145</v>
      </c>
      <c r="B51" s="138">
        <v>315</v>
      </c>
      <c r="C51" s="133">
        <v>15</v>
      </c>
      <c r="D51" s="133">
        <f>B51/10*C51</f>
        <v>472.5</v>
      </c>
    </row>
    <row r="52" spans="1:4" ht="14.25">
      <c r="A52" s="129" t="s">
        <v>146</v>
      </c>
      <c r="B52" s="138"/>
      <c r="C52" s="133">
        <v>3.5</v>
      </c>
      <c r="D52" s="133">
        <f>B52*C52/1000</f>
        <v>0</v>
      </c>
    </row>
    <row r="53" spans="1:4" ht="14.25">
      <c r="A53" s="129" t="s">
        <v>147</v>
      </c>
      <c r="B53" s="138"/>
      <c r="C53" s="133">
        <v>37.5</v>
      </c>
      <c r="D53" s="133">
        <f>B53/10*C53</f>
        <v>0</v>
      </c>
    </row>
    <row r="54" spans="1:4" ht="14.25">
      <c r="A54" s="129" t="s">
        <v>148</v>
      </c>
      <c r="B54" s="138"/>
      <c r="C54" s="133">
        <v>10</v>
      </c>
      <c r="D54" s="133">
        <f>B54/10*C54</f>
        <v>0</v>
      </c>
    </row>
    <row r="55" spans="1:4" ht="14.25">
      <c r="A55" s="129" t="s">
        <v>149</v>
      </c>
      <c r="B55" s="138"/>
      <c r="C55" s="133">
        <v>12</v>
      </c>
      <c r="D55" s="133">
        <f>B55/10*C55</f>
        <v>0</v>
      </c>
    </row>
    <row r="56" spans="1:4" ht="14.25">
      <c r="A56" s="129" t="s">
        <v>150</v>
      </c>
      <c r="B56" s="138"/>
      <c r="C56" s="133">
        <v>9</v>
      </c>
      <c r="D56" s="133">
        <f>B56/10*C56</f>
        <v>0</v>
      </c>
    </row>
    <row r="57" spans="1:4" ht="15">
      <c r="A57" s="127" t="s">
        <v>151</v>
      </c>
      <c r="B57" s="138"/>
      <c r="C57" s="133"/>
      <c r="D57" s="135">
        <f>D50+D51+D52+D53+D54+D55+D56</f>
        <v>1911</v>
      </c>
    </row>
    <row r="59" spans="1:4" ht="15.75" customHeight="1">
      <c r="A59" s="249" t="s">
        <v>154</v>
      </c>
      <c r="B59" s="249"/>
      <c r="C59" s="249"/>
      <c r="D59" s="249"/>
    </row>
    <row r="60" spans="1:4" s="140" customFormat="1" ht="15">
      <c r="A60" s="122" t="s">
        <v>153</v>
      </c>
      <c r="B60" s="123" t="s">
        <v>131</v>
      </c>
      <c r="C60" s="122" t="s">
        <v>132</v>
      </c>
      <c r="D60" s="122" t="s">
        <v>133</v>
      </c>
    </row>
    <row r="61" spans="1:4" s="140" customFormat="1" ht="15">
      <c r="A61" s="124" t="s">
        <v>134</v>
      </c>
      <c r="B61" s="125" t="s">
        <v>135</v>
      </c>
      <c r="C61" s="126" t="s">
        <v>136</v>
      </c>
      <c r="D61" s="126" t="s">
        <v>137</v>
      </c>
    </row>
    <row r="62" spans="1:4" s="140" customFormat="1" ht="15">
      <c r="A62" s="127" t="s">
        <v>138</v>
      </c>
      <c r="B62" s="129"/>
      <c r="C62" s="129"/>
      <c r="D62" s="127"/>
    </row>
    <row r="63" spans="1:4" ht="14.25">
      <c r="A63" s="129" t="s">
        <v>139</v>
      </c>
      <c r="B63" s="138"/>
      <c r="C63" s="133">
        <v>65</v>
      </c>
      <c r="D63" s="133">
        <f>B63/10*C63</f>
        <v>0</v>
      </c>
    </row>
    <row r="64" spans="1:4" ht="14.25">
      <c r="A64" s="129" t="s">
        <v>140</v>
      </c>
      <c r="B64" s="138"/>
      <c r="C64" s="133">
        <v>104</v>
      </c>
      <c r="D64" s="133">
        <f>B64/10*C64</f>
        <v>0</v>
      </c>
    </row>
    <row r="65" spans="1:4" ht="14.25">
      <c r="A65" s="129" t="s">
        <v>141</v>
      </c>
      <c r="B65" s="138"/>
      <c r="C65" s="133">
        <v>60</v>
      </c>
      <c r="D65" s="133">
        <f>B65/10*C65</f>
        <v>0</v>
      </c>
    </row>
    <row r="66" spans="1:4" ht="14.25">
      <c r="A66" s="129" t="s">
        <v>142</v>
      </c>
      <c r="B66" s="138"/>
      <c r="C66" s="133">
        <v>55</v>
      </c>
      <c r="D66" s="133">
        <f>B66/10*C66</f>
        <v>0</v>
      </c>
    </row>
    <row r="67" spans="1:4" ht="14.25">
      <c r="A67" s="129" t="s">
        <v>143</v>
      </c>
      <c r="B67" s="138"/>
      <c r="C67" s="133">
        <v>60</v>
      </c>
      <c r="D67" s="133">
        <f>B67/10*C67</f>
        <v>0</v>
      </c>
    </row>
    <row r="68" spans="1:4" ht="15">
      <c r="A68" s="127" t="s">
        <v>144</v>
      </c>
      <c r="B68" s="135"/>
      <c r="C68" s="133"/>
      <c r="D68" s="135">
        <f>D63+D64+D65+D66+D67</f>
        <v>0</v>
      </c>
    </row>
    <row r="69" spans="1:4" ht="14.25">
      <c r="A69" s="129" t="s">
        <v>145</v>
      </c>
      <c r="B69" s="138"/>
      <c r="C69" s="133">
        <v>15</v>
      </c>
      <c r="D69" s="133">
        <f>B69/10*C69</f>
        <v>0</v>
      </c>
    </row>
    <row r="70" spans="1:4" ht="14.25">
      <c r="A70" s="129" t="s">
        <v>146</v>
      </c>
      <c r="B70" s="138"/>
      <c r="C70" s="133">
        <v>3.5</v>
      </c>
      <c r="D70" s="133">
        <f>B70*C70/1000</f>
        <v>0</v>
      </c>
    </row>
    <row r="71" spans="1:4" ht="14.25">
      <c r="A71" s="129" t="s">
        <v>147</v>
      </c>
      <c r="B71" s="138"/>
      <c r="C71" s="133">
        <v>37.5</v>
      </c>
      <c r="D71" s="133">
        <f>B71/10*C71</f>
        <v>0</v>
      </c>
    </row>
    <row r="72" spans="1:4" ht="14.25">
      <c r="A72" s="129" t="s">
        <v>148</v>
      </c>
      <c r="B72" s="138"/>
      <c r="C72" s="133">
        <v>10</v>
      </c>
      <c r="D72" s="133">
        <f>B72/10*C72</f>
        <v>0</v>
      </c>
    </row>
    <row r="73" spans="1:4" ht="14.25">
      <c r="A73" s="129" t="s">
        <v>149</v>
      </c>
      <c r="B73" s="138"/>
      <c r="C73" s="133">
        <v>12</v>
      </c>
      <c r="D73" s="133">
        <f>B73/10*C73</f>
        <v>0</v>
      </c>
    </row>
    <row r="74" spans="1:4" ht="14.25">
      <c r="A74" s="129" t="s">
        <v>150</v>
      </c>
      <c r="B74" s="138"/>
      <c r="C74" s="133">
        <v>9</v>
      </c>
      <c r="D74" s="133">
        <f>B74/10*C74</f>
        <v>0</v>
      </c>
    </row>
    <row r="75" spans="1:4" ht="15">
      <c r="A75" s="127" t="s">
        <v>151</v>
      </c>
      <c r="B75" s="138"/>
      <c r="C75" s="133"/>
      <c r="D75" s="135">
        <f>D68+D69+D70+D71+D72+D73+D74</f>
        <v>0</v>
      </c>
    </row>
    <row r="77" spans="1:4" ht="18">
      <c r="A77" s="249" t="s">
        <v>155</v>
      </c>
      <c r="B77" s="249"/>
      <c r="C77" s="249"/>
      <c r="D77" s="249"/>
    </row>
    <row r="78" spans="1:4" s="140" customFormat="1" ht="15">
      <c r="A78" s="122" t="s">
        <v>153</v>
      </c>
      <c r="B78" s="123" t="s">
        <v>131</v>
      </c>
      <c r="C78" s="122" t="s">
        <v>132</v>
      </c>
      <c r="D78" s="122" t="s">
        <v>133</v>
      </c>
    </row>
    <row r="79" spans="1:4" s="140" customFormat="1" ht="15">
      <c r="A79" s="124" t="s">
        <v>134</v>
      </c>
      <c r="B79" s="125" t="s">
        <v>135</v>
      </c>
      <c r="C79" s="126" t="s">
        <v>136</v>
      </c>
      <c r="D79" s="126" t="s">
        <v>137</v>
      </c>
    </row>
    <row r="80" spans="1:4" s="140" customFormat="1" ht="15">
      <c r="A80" s="127" t="s">
        <v>138</v>
      </c>
      <c r="B80" s="127"/>
      <c r="C80" s="127"/>
      <c r="D80" s="127"/>
    </row>
    <row r="81" spans="1:4" ht="14.25">
      <c r="A81" s="129" t="s">
        <v>139</v>
      </c>
      <c r="B81" s="133">
        <f>B63+B45+B27+B9</f>
        <v>395.3</v>
      </c>
      <c r="C81" s="133">
        <v>65</v>
      </c>
      <c r="D81" s="133">
        <f>B81/10*C81</f>
        <v>2569.4500000000003</v>
      </c>
    </row>
    <row r="82" spans="1:4" ht="14.25">
      <c r="A82" s="129" t="s">
        <v>140</v>
      </c>
      <c r="B82" s="133">
        <f>B64+B46+B28+B10</f>
        <v>160.6</v>
      </c>
      <c r="C82" s="133">
        <v>104</v>
      </c>
      <c r="D82" s="133">
        <f>B82/10*C82</f>
        <v>1670.2399999999998</v>
      </c>
    </row>
    <row r="83" spans="1:4" ht="14.25">
      <c r="A83" s="129" t="s">
        <v>141</v>
      </c>
      <c r="B83" s="133">
        <f>B65+B47+B29+B11</f>
        <v>356.2</v>
      </c>
      <c r="C83" s="133">
        <v>60</v>
      </c>
      <c r="D83" s="133">
        <f>B83/10*C83</f>
        <v>2137.2</v>
      </c>
    </row>
    <row r="84" spans="1:4" ht="14.25">
      <c r="A84" s="129" t="s">
        <v>142</v>
      </c>
      <c r="B84" s="133">
        <f>B66+B48+B30+B12</f>
        <v>56.2</v>
      </c>
      <c r="C84" s="133">
        <v>55</v>
      </c>
      <c r="D84" s="133">
        <f>B84/10*C84</f>
        <v>309.1</v>
      </c>
    </row>
    <row r="85" spans="1:4" ht="14.25">
      <c r="A85" s="129" t="s">
        <v>143</v>
      </c>
      <c r="B85" s="133">
        <f>B67+B49+B31+B13</f>
        <v>0.7</v>
      </c>
      <c r="C85" s="133">
        <v>60</v>
      </c>
      <c r="D85" s="133">
        <f>B85/10*C85</f>
        <v>4.199999999999999</v>
      </c>
    </row>
    <row r="86" spans="1:4" ht="15">
      <c r="A86" s="127" t="s">
        <v>144</v>
      </c>
      <c r="B86" s="135">
        <f>SUM(B81:B85)</f>
        <v>969</v>
      </c>
      <c r="C86" s="133"/>
      <c r="D86" s="135">
        <f>D81+D82+D83+D84+D85</f>
        <v>6690.1900000000005</v>
      </c>
    </row>
    <row r="87" spans="1:4" ht="14.25">
      <c r="A87" s="129" t="s">
        <v>145</v>
      </c>
      <c r="B87" s="133">
        <f aca="true" t="shared" si="0" ref="B87:B92">B69+B51+B33+B15</f>
        <v>1965</v>
      </c>
      <c r="C87" s="133">
        <v>15</v>
      </c>
      <c r="D87" s="133">
        <f>B87/10*C87</f>
        <v>2947.5</v>
      </c>
    </row>
    <row r="88" spans="1:4" ht="14.25">
      <c r="A88" s="129" t="s">
        <v>146</v>
      </c>
      <c r="B88" s="133">
        <f t="shared" si="0"/>
        <v>12000</v>
      </c>
      <c r="C88" s="133">
        <v>3.5</v>
      </c>
      <c r="D88" s="133">
        <f>B88*C88/1000</f>
        <v>42</v>
      </c>
    </row>
    <row r="89" spans="1:4" ht="14.25">
      <c r="A89" s="129" t="s">
        <v>147</v>
      </c>
      <c r="B89" s="133">
        <f t="shared" si="0"/>
        <v>0</v>
      </c>
      <c r="C89" s="133">
        <v>37.5</v>
      </c>
      <c r="D89" s="133">
        <f>B89/10*C89</f>
        <v>0</v>
      </c>
    </row>
    <row r="90" spans="1:4" ht="14.25">
      <c r="A90" s="129" t="s">
        <v>148</v>
      </c>
      <c r="B90" s="133">
        <f t="shared" si="0"/>
        <v>0</v>
      </c>
      <c r="C90" s="133">
        <v>10</v>
      </c>
      <c r="D90" s="133">
        <f>B90/10*C90</f>
        <v>0</v>
      </c>
    </row>
    <row r="91" spans="1:4" ht="14.25">
      <c r="A91" s="129" t="s">
        <v>149</v>
      </c>
      <c r="B91" s="133">
        <f t="shared" si="0"/>
        <v>0</v>
      </c>
      <c r="C91" s="133">
        <v>12</v>
      </c>
      <c r="D91" s="133">
        <f>B91/10*C91</f>
        <v>0</v>
      </c>
    </row>
    <row r="92" spans="1:4" ht="14.25">
      <c r="A92" s="129" t="s">
        <v>150</v>
      </c>
      <c r="B92" s="133">
        <f t="shared" si="0"/>
        <v>0</v>
      </c>
      <c r="C92" s="133">
        <v>9</v>
      </c>
      <c r="D92" s="133">
        <f>B92/10*C92</f>
        <v>0</v>
      </c>
    </row>
    <row r="93" spans="1:4" ht="15">
      <c r="A93" s="127" t="s">
        <v>151</v>
      </c>
      <c r="B93" s="133"/>
      <c r="C93" s="133"/>
      <c r="D93" s="141">
        <f>D86+D87+D88+D89+D90+D91+D92</f>
        <v>9679.69</v>
      </c>
    </row>
    <row r="95" ht="12.75">
      <c r="A95" s="119" t="s">
        <v>186</v>
      </c>
    </row>
    <row r="97" spans="1:3" ht="12.75">
      <c r="A97" s="142" t="s">
        <v>187</v>
      </c>
      <c r="B97" s="169"/>
      <c r="C97" s="168" t="s">
        <v>156</v>
      </c>
    </row>
    <row r="98" spans="1:4" ht="12.75">
      <c r="A98" s="142" t="s">
        <v>182</v>
      </c>
      <c r="C98" s="168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8"/>
  <sheetViews>
    <sheetView zoomScalePageLayoutView="0" workbookViewId="0" topLeftCell="A109">
      <selection activeCell="F82" sqref="F82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44"/>
      <c r="B1" s="219"/>
      <c r="C1" s="219"/>
      <c r="D1" s="219"/>
      <c r="E1" s="219"/>
      <c r="F1" s="219"/>
      <c r="G1" s="219"/>
      <c r="H1" s="219"/>
      <c r="I1" s="219"/>
    </row>
    <row r="2" spans="1:9" ht="15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3" spans="1:9" ht="15">
      <c r="A3" s="237" t="s">
        <v>218</v>
      </c>
      <c r="B3" s="218"/>
      <c r="C3" s="218"/>
      <c r="D3" s="218"/>
      <c r="E3" s="218"/>
      <c r="F3" s="218"/>
      <c r="G3" s="218"/>
      <c r="H3" s="218"/>
      <c r="I3" s="218"/>
    </row>
    <row r="5" spans="1:9" ht="30" customHeight="1">
      <c r="A5" s="245" t="s">
        <v>1</v>
      </c>
      <c r="B5" s="247" t="s">
        <v>2</v>
      </c>
      <c r="C5" s="4" t="s">
        <v>3</v>
      </c>
      <c r="D5" s="11" t="s">
        <v>113</v>
      </c>
      <c r="E5" s="11" t="s">
        <v>120</v>
      </c>
      <c r="F5" s="4" t="s">
        <v>121</v>
      </c>
      <c r="G5" s="18" t="s">
        <v>4</v>
      </c>
      <c r="H5" s="18" t="s">
        <v>4</v>
      </c>
      <c r="I5" s="19" t="s">
        <v>4</v>
      </c>
    </row>
    <row r="6" spans="1:9" ht="35.25" thickBot="1">
      <c r="A6" s="246"/>
      <c r="B6" s="248"/>
      <c r="C6" s="47" t="s">
        <v>219</v>
      </c>
      <c r="D6" s="48" t="s">
        <v>220</v>
      </c>
      <c r="E6" s="48" t="s">
        <v>221</v>
      </c>
      <c r="F6" s="47" t="s">
        <v>221</v>
      </c>
      <c r="G6" s="49" t="s">
        <v>222</v>
      </c>
      <c r="H6" s="49" t="s">
        <v>223</v>
      </c>
      <c r="I6" s="50" t="s">
        <v>224</v>
      </c>
    </row>
    <row r="7" spans="1:9" ht="26.25">
      <c r="A7" s="238">
        <v>1</v>
      </c>
      <c r="B7" s="51" t="s">
        <v>5</v>
      </c>
      <c r="C7" s="52">
        <v>628</v>
      </c>
      <c r="D7" s="53">
        <v>589</v>
      </c>
      <c r="E7" s="53">
        <v>410</v>
      </c>
      <c r="F7" s="54">
        <v>410</v>
      </c>
      <c r="G7" s="55">
        <f>F7/E7*100</f>
        <v>100</v>
      </c>
      <c r="H7" s="56">
        <f>F7/D7*100</f>
        <v>69.60950764006792</v>
      </c>
      <c r="I7" s="57">
        <f>F7/C7*100</f>
        <v>65.28662420382165</v>
      </c>
    </row>
    <row r="8" spans="1:9" ht="15">
      <c r="A8" s="239"/>
      <c r="B8" s="7" t="s">
        <v>6</v>
      </c>
      <c r="C8" s="6">
        <v>12</v>
      </c>
      <c r="D8" s="10">
        <v>0</v>
      </c>
      <c r="E8" s="10">
        <v>1</v>
      </c>
      <c r="F8" s="6">
        <v>4</v>
      </c>
      <c r="G8" s="20">
        <f>F8/E8*100</f>
        <v>400</v>
      </c>
      <c r="H8" s="21" t="e">
        <f aca="true" t="shared" si="0" ref="H8:H74">F8/D8*100</f>
        <v>#DIV/0!</v>
      </c>
      <c r="I8" s="58">
        <f aca="true" t="shared" si="1" ref="I8:I74">F8/C8*100</f>
        <v>33.33333333333333</v>
      </c>
    </row>
    <row r="9" spans="1:9" ht="15">
      <c r="A9" s="239"/>
      <c r="B9" s="40" t="s">
        <v>117</v>
      </c>
      <c r="C9" s="41">
        <v>0</v>
      </c>
      <c r="D9" s="42">
        <v>0</v>
      </c>
      <c r="E9" s="42">
        <v>0</v>
      </c>
      <c r="F9" s="43">
        <v>0</v>
      </c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9" ht="15.75" thickBot="1">
      <c r="A10" s="240"/>
      <c r="B10" s="59" t="s">
        <v>7</v>
      </c>
      <c r="C10" s="60">
        <v>3</v>
      </c>
      <c r="D10" s="61">
        <v>0</v>
      </c>
      <c r="E10" s="61">
        <v>0</v>
      </c>
      <c r="F10" s="60">
        <v>-3</v>
      </c>
      <c r="G10" s="62" t="e">
        <f aca="true" t="shared" si="2" ref="G10:G75">F10/E10*100</f>
        <v>#DIV/0!</v>
      </c>
      <c r="H10" s="63" t="e">
        <f t="shared" si="0"/>
        <v>#DIV/0!</v>
      </c>
      <c r="I10" s="64">
        <f t="shared" si="1"/>
        <v>-100</v>
      </c>
    </row>
    <row r="11" spans="1:9" ht="15">
      <c r="A11" s="238">
        <v>2</v>
      </c>
      <c r="B11" s="65" t="s">
        <v>8</v>
      </c>
      <c r="C11" s="52">
        <v>290</v>
      </c>
      <c r="D11" s="53">
        <v>325</v>
      </c>
      <c r="E11" s="53">
        <v>343</v>
      </c>
      <c r="F11" s="53">
        <v>343</v>
      </c>
      <c r="G11" s="55">
        <f t="shared" si="2"/>
        <v>100</v>
      </c>
      <c r="H11" s="56">
        <f t="shared" si="0"/>
        <v>105.53846153846153</v>
      </c>
      <c r="I11" s="57">
        <f t="shared" si="1"/>
        <v>118.27586206896552</v>
      </c>
    </row>
    <row r="12" spans="1:9" ht="15">
      <c r="A12" s="239"/>
      <c r="B12" s="7" t="s">
        <v>9</v>
      </c>
      <c r="C12" s="6">
        <v>159</v>
      </c>
      <c r="D12" s="10">
        <v>316</v>
      </c>
      <c r="E12" s="10">
        <v>315</v>
      </c>
      <c r="F12" s="10">
        <v>315</v>
      </c>
      <c r="G12" s="20">
        <f t="shared" si="2"/>
        <v>100</v>
      </c>
      <c r="H12" s="21">
        <f t="shared" si="0"/>
        <v>99.68354430379746</v>
      </c>
      <c r="I12" s="58">
        <f t="shared" si="1"/>
        <v>198.11320754716982</v>
      </c>
    </row>
    <row r="13" spans="1:9" ht="15">
      <c r="A13" s="239"/>
      <c r="B13" s="7" t="s">
        <v>10</v>
      </c>
      <c r="C13" s="6">
        <v>17</v>
      </c>
      <c r="D13" s="10">
        <v>10</v>
      </c>
      <c r="E13" s="10">
        <v>10</v>
      </c>
      <c r="F13" s="10">
        <v>10</v>
      </c>
      <c r="G13" s="20">
        <f t="shared" si="2"/>
        <v>100</v>
      </c>
      <c r="H13" s="21">
        <f t="shared" si="0"/>
        <v>100</v>
      </c>
      <c r="I13" s="58">
        <f t="shared" si="1"/>
        <v>58.82352941176471</v>
      </c>
    </row>
    <row r="14" spans="1:9" ht="15">
      <c r="A14" s="239"/>
      <c r="B14" s="7" t="s">
        <v>11</v>
      </c>
      <c r="C14" s="6">
        <v>2</v>
      </c>
      <c r="D14" s="10">
        <v>0</v>
      </c>
      <c r="E14" s="10">
        <v>1</v>
      </c>
      <c r="F14" s="10">
        <v>0</v>
      </c>
      <c r="G14" s="20">
        <f t="shared" si="2"/>
        <v>0</v>
      </c>
      <c r="H14" s="21" t="e">
        <f t="shared" si="0"/>
        <v>#DIV/0!</v>
      </c>
      <c r="I14" s="58">
        <f t="shared" si="1"/>
        <v>0</v>
      </c>
    </row>
    <row r="15" spans="1:9" ht="26.25">
      <c r="A15" s="239"/>
      <c r="B15" s="8" t="s">
        <v>12</v>
      </c>
      <c r="C15" s="6">
        <v>319</v>
      </c>
      <c r="D15" s="10">
        <v>325</v>
      </c>
      <c r="E15" s="10">
        <f>E12+E14</f>
        <v>316</v>
      </c>
      <c r="F15" s="10">
        <f>F12+F14</f>
        <v>315</v>
      </c>
      <c r="G15" s="20">
        <f t="shared" si="2"/>
        <v>99.68354430379746</v>
      </c>
      <c r="H15" s="21">
        <f t="shared" si="0"/>
        <v>96.92307692307692</v>
      </c>
      <c r="I15" s="58">
        <f t="shared" si="1"/>
        <v>98.7460815047022</v>
      </c>
    </row>
    <row r="16" spans="1:9" ht="26.25">
      <c r="A16" s="239"/>
      <c r="B16" s="24" t="s">
        <v>13</v>
      </c>
      <c r="C16" s="25">
        <f>C14/C15</f>
        <v>0.006269592476489028</v>
      </c>
      <c r="D16" s="26">
        <f>D14/D15</f>
        <v>0</v>
      </c>
      <c r="E16" s="26">
        <f>E14/E15</f>
        <v>0.0031645569620253164</v>
      </c>
      <c r="F16" s="27">
        <f>F14/F15</f>
        <v>0</v>
      </c>
      <c r="G16" s="20">
        <f t="shared" si="2"/>
        <v>0</v>
      </c>
      <c r="H16" s="21" t="e">
        <f t="shared" si="0"/>
        <v>#DIV/0!</v>
      </c>
      <c r="I16" s="58">
        <f t="shared" si="1"/>
        <v>0</v>
      </c>
    </row>
    <row r="17" spans="1:9" ht="15.75" thickBot="1">
      <c r="A17" s="240"/>
      <c r="B17" s="66" t="s">
        <v>14</v>
      </c>
      <c r="C17" s="67">
        <f>C13/C15</f>
        <v>0.05329153605015674</v>
      </c>
      <c r="D17" s="68">
        <f>D13/D15</f>
        <v>0.03076923076923077</v>
      </c>
      <c r="E17" s="68">
        <f>E13/E15</f>
        <v>0.03164556962025317</v>
      </c>
      <c r="F17" s="69">
        <f>F13/F15</f>
        <v>0.031746031746031744</v>
      </c>
      <c r="G17" s="62">
        <f t="shared" si="2"/>
        <v>100.31746031746029</v>
      </c>
      <c r="H17" s="63">
        <f t="shared" si="0"/>
        <v>103.17460317460316</v>
      </c>
      <c r="I17" s="64">
        <f t="shared" si="1"/>
        <v>59.57049486461251</v>
      </c>
    </row>
    <row r="18" spans="1:9" ht="15">
      <c r="A18" s="238">
        <v>3</v>
      </c>
      <c r="B18" s="65" t="s">
        <v>15</v>
      </c>
      <c r="C18" s="52">
        <v>2560</v>
      </c>
      <c r="D18" s="53">
        <v>8106</v>
      </c>
      <c r="E18" s="53">
        <v>17805.2</v>
      </c>
      <c r="F18" s="54">
        <v>17805.2</v>
      </c>
      <c r="G18" s="55">
        <f t="shared" si="2"/>
        <v>100</v>
      </c>
      <c r="H18" s="56">
        <f t="shared" si="0"/>
        <v>219.65457685664938</v>
      </c>
      <c r="I18" s="57">
        <f t="shared" si="1"/>
        <v>695.515625</v>
      </c>
    </row>
    <row r="19" spans="1:9" ht="26.25" thickBot="1">
      <c r="A19" s="240"/>
      <c r="B19" s="70" t="s">
        <v>16</v>
      </c>
      <c r="C19" s="71">
        <f>C18/C12/6*1000</f>
        <v>2683.4381551362685</v>
      </c>
      <c r="D19" s="72">
        <f>D18/D12/6*1000</f>
        <v>4275.316455696203</v>
      </c>
      <c r="E19" s="72">
        <f>E18/E12/6*1000</f>
        <v>9420.740740740743</v>
      </c>
      <c r="F19" s="73">
        <f>F18/F12/6*1000</f>
        <v>9420.740740740743</v>
      </c>
      <c r="G19" s="62">
        <f t="shared" si="2"/>
        <v>100</v>
      </c>
      <c r="H19" s="63">
        <f t="shared" si="0"/>
        <v>220.35189297365469</v>
      </c>
      <c r="I19" s="64">
        <f t="shared" si="1"/>
        <v>351.0697916666667</v>
      </c>
    </row>
    <row r="20" spans="1:9" ht="26.25">
      <c r="A20" s="238">
        <v>4</v>
      </c>
      <c r="B20" s="51" t="s">
        <v>20</v>
      </c>
      <c r="C20" s="52">
        <v>6342</v>
      </c>
      <c r="D20" s="53">
        <v>90672</v>
      </c>
      <c r="E20" s="53">
        <v>115000</v>
      </c>
      <c r="F20" s="74">
        <v>116477.2</v>
      </c>
      <c r="G20" s="55">
        <f t="shared" si="2"/>
        <v>101.28452173913043</v>
      </c>
      <c r="H20" s="56">
        <f t="shared" si="0"/>
        <v>128.45994353273335</v>
      </c>
      <c r="I20" s="57">
        <f t="shared" si="1"/>
        <v>1836.6004415011037</v>
      </c>
    </row>
    <row r="21" spans="1:9" ht="15.75" thickBot="1">
      <c r="A21" s="240"/>
      <c r="B21" s="75" t="s">
        <v>17</v>
      </c>
      <c r="C21" s="76">
        <f>C20/C7/6*1000</f>
        <v>1683.12101910828</v>
      </c>
      <c r="D21" s="77">
        <f>D20/D7/6*1000</f>
        <v>25657.045840407474</v>
      </c>
      <c r="E21" s="77">
        <f>E20/E7/6*1000</f>
        <v>46747.9674796748</v>
      </c>
      <c r="F21" s="78">
        <f>F20/F7/6*1000</f>
        <v>47348.45528455284</v>
      </c>
      <c r="G21" s="62">
        <f t="shared" si="2"/>
        <v>101.28452173913041</v>
      </c>
      <c r="H21" s="63">
        <f t="shared" si="0"/>
        <v>184.54367497751204</v>
      </c>
      <c r="I21" s="79">
        <f t="shared" si="1"/>
        <v>2813.134334787056</v>
      </c>
    </row>
    <row r="22" spans="1:9" ht="39">
      <c r="A22" s="238">
        <v>5</v>
      </c>
      <c r="B22" s="80" t="s">
        <v>18</v>
      </c>
      <c r="C22" s="52"/>
      <c r="D22" s="53">
        <v>57</v>
      </c>
      <c r="E22" s="53">
        <v>50</v>
      </c>
      <c r="F22" s="74">
        <v>50</v>
      </c>
      <c r="G22" s="55">
        <f t="shared" si="2"/>
        <v>100</v>
      </c>
      <c r="H22" s="56">
        <f t="shared" si="0"/>
        <v>87.71929824561403</v>
      </c>
      <c r="I22" s="81" t="e">
        <f t="shared" si="1"/>
        <v>#DIV/0!</v>
      </c>
    </row>
    <row r="23" spans="1:9" ht="27" thickBot="1">
      <c r="A23" s="240"/>
      <c r="B23" s="82" t="s">
        <v>21</v>
      </c>
      <c r="C23" s="71">
        <f>C22/C7*100</f>
        <v>0</v>
      </c>
      <c r="D23" s="72">
        <f>D22/D7*100</f>
        <v>9.67741935483871</v>
      </c>
      <c r="E23" s="72">
        <f>E22/E7*100</f>
        <v>12.195121951219512</v>
      </c>
      <c r="F23" s="83">
        <f>F22/F7*100</f>
        <v>12.195121951219512</v>
      </c>
      <c r="G23" s="62">
        <f t="shared" si="2"/>
        <v>100</v>
      </c>
      <c r="H23" s="63">
        <f t="shared" si="0"/>
        <v>126.01626016260164</v>
      </c>
      <c r="I23" s="79" t="e">
        <f t="shared" si="1"/>
        <v>#DIV/0!</v>
      </c>
    </row>
    <row r="24" spans="1:9" ht="36.75" customHeight="1">
      <c r="A24" s="241">
        <v>6</v>
      </c>
      <c r="B24" s="99" t="s">
        <v>19</v>
      </c>
      <c r="C24" s="170"/>
      <c r="D24" s="171"/>
      <c r="E24" s="171"/>
      <c r="F24" s="170"/>
      <c r="G24" s="55"/>
      <c r="H24" s="56"/>
      <c r="I24" s="81"/>
    </row>
    <row r="25" spans="1:9" ht="15">
      <c r="A25" s="242"/>
      <c r="B25" s="9" t="s">
        <v>23</v>
      </c>
      <c r="C25" s="6"/>
      <c r="D25" s="10">
        <v>7.3</v>
      </c>
      <c r="E25" s="10">
        <v>7.3</v>
      </c>
      <c r="F25" s="13">
        <v>3.5</v>
      </c>
      <c r="G25" s="20">
        <f t="shared" si="2"/>
        <v>47.945205479452056</v>
      </c>
      <c r="H25" s="21">
        <f t="shared" si="0"/>
        <v>47.945205479452056</v>
      </c>
      <c r="I25" s="84" t="e">
        <f t="shared" si="1"/>
        <v>#DIV/0!</v>
      </c>
    </row>
    <row r="26" spans="1:9" ht="15">
      <c r="A26" s="242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42"/>
      <c r="B27" s="7" t="s">
        <v>24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42"/>
      <c r="B28" s="7" t="s">
        <v>25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42"/>
      <c r="B29" s="7" t="s">
        <v>26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42"/>
      <c r="B30" s="7" t="s">
        <v>27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15">
      <c r="A31" s="242"/>
      <c r="B31" s="8" t="s">
        <v>226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42"/>
      <c r="B32" s="7" t="s">
        <v>29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42"/>
      <c r="B33" s="7" t="s">
        <v>30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42"/>
      <c r="B34" s="29" t="s">
        <v>31</v>
      </c>
      <c r="C34" s="33">
        <f>SUM(C35:C43)</f>
        <v>0</v>
      </c>
      <c r="D34" s="34">
        <f>SUM(D35:D43)</f>
        <v>316.31</v>
      </c>
      <c r="E34" s="34">
        <f>SUM(E35:E43)</f>
        <v>316.31</v>
      </c>
      <c r="F34" s="34">
        <f>SUM(F35:F43)</f>
        <v>151.66</v>
      </c>
      <c r="G34" s="20">
        <f t="shared" si="2"/>
        <v>47.946634630583915</v>
      </c>
      <c r="H34" s="21">
        <f t="shared" si="0"/>
        <v>47.946634630583915</v>
      </c>
      <c r="I34" s="84" t="e">
        <f t="shared" si="1"/>
        <v>#DIV/0!</v>
      </c>
    </row>
    <row r="35" spans="1:9" ht="15">
      <c r="A35" s="242"/>
      <c r="B35" s="7" t="s">
        <v>32</v>
      </c>
      <c r="C35" s="6"/>
      <c r="D35" s="6">
        <v>316.31</v>
      </c>
      <c r="E35" s="10">
        <v>316.31</v>
      </c>
      <c r="F35" s="10">
        <v>151.66</v>
      </c>
      <c r="G35" s="20">
        <f t="shared" si="2"/>
        <v>47.946634630583915</v>
      </c>
      <c r="H35" s="21">
        <f t="shared" si="0"/>
        <v>47.946634630583915</v>
      </c>
      <c r="I35" s="84" t="e">
        <f t="shared" si="1"/>
        <v>#DIV/0!</v>
      </c>
    </row>
    <row r="36" spans="1:9" ht="15">
      <c r="A36" s="242"/>
      <c r="B36" s="7" t="s">
        <v>33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42"/>
      <c r="B37" s="7" t="s">
        <v>34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42"/>
      <c r="B38" s="7" t="s">
        <v>35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42"/>
      <c r="B39" s="7" t="s">
        <v>36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42"/>
      <c r="B40" s="7" t="s">
        <v>37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15">
      <c r="A41" s="242"/>
      <c r="B41" s="8" t="s">
        <v>227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42"/>
      <c r="B42" s="7" t="s">
        <v>39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42"/>
      <c r="B43" s="7" t="s">
        <v>40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42"/>
      <c r="B44" s="24" t="s">
        <v>41</v>
      </c>
      <c r="C44" s="33">
        <f>SUM(C45:C47)</f>
        <v>13889.5</v>
      </c>
      <c r="D44" s="34">
        <f>SUM(D45:D47)</f>
        <v>13482.7</v>
      </c>
      <c r="E44" s="34">
        <f>SUM(E45:E47)</f>
        <v>14000</v>
      </c>
      <c r="F44" s="34">
        <f>SUM(F45:F47)</f>
        <v>22292.795</v>
      </c>
      <c r="G44" s="20">
        <f t="shared" si="2"/>
        <v>159.23424999999997</v>
      </c>
      <c r="H44" s="21">
        <f t="shared" si="0"/>
        <v>165.3436997040652</v>
      </c>
      <c r="I44" s="84">
        <f t="shared" si="1"/>
        <v>160.50106195327405</v>
      </c>
    </row>
    <row r="45" spans="1:9" ht="15">
      <c r="A45" s="242"/>
      <c r="B45" s="7" t="s">
        <v>185</v>
      </c>
      <c r="C45" s="6">
        <v>1192</v>
      </c>
      <c r="D45" s="10">
        <v>0</v>
      </c>
      <c r="E45" s="10">
        <v>0</v>
      </c>
      <c r="F45" s="34">
        <f>'2 вал.прод'!D21</f>
        <v>0</v>
      </c>
      <c r="G45" s="20" t="e">
        <f t="shared" si="2"/>
        <v>#DIV/0!</v>
      </c>
      <c r="H45" s="21" t="e">
        <f t="shared" si="0"/>
        <v>#DIV/0!</v>
      </c>
      <c r="I45" s="84">
        <f t="shared" si="1"/>
        <v>0</v>
      </c>
    </row>
    <row r="46" spans="1:9" ht="15">
      <c r="A46" s="242"/>
      <c r="B46" s="7" t="s">
        <v>42</v>
      </c>
      <c r="C46" s="6">
        <v>1105</v>
      </c>
      <c r="D46" s="10">
        <v>2577.2</v>
      </c>
      <c r="E46" s="10">
        <v>3000</v>
      </c>
      <c r="F46" s="34">
        <f>'2 вал.прод'!D57</f>
        <v>4529.635</v>
      </c>
      <c r="G46" s="20">
        <f t="shared" si="2"/>
        <v>150.98783333333336</v>
      </c>
      <c r="H46" s="21">
        <f t="shared" si="0"/>
        <v>175.75799317088314</v>
      </c>
      <c r="I46" s="84">
        <f t="shared" si="1"/>
        <v>409.92171945701364</v>
      </c>
    </row>
    <row r="47" spans="1:9" ht="15">
      <c r="A47" s="242"/>
      <c r="B47" s="7" t="s">
        <v>43</v>
      </c>
      <c r="C47" s="6">
        <v>11592.5</v>
      </c>
      <c r="D47" s="10">
        <v>10905.5</v>
      </c>
      <c r="E47" s="10">
        <v>11000</v>
      </c>
      <c r="F47" s="34">
        <f>'2 вал.прод'!D39</f>
        <v>17763.16</v>
      </c>
      <c r="G47" s="20">
        <f t="shared" si="2"/>
        <v>161.48327272727272</v>
      </c>
      <c r="H47" s="21">
        <f t="shared" si="0"/>
        <v>162.882582183302</v>
      </c>
      <c r="I47" s="84">
        <f t="shared" si="1"/>
        <v>153.2297606210912</v>
      </c>
    </row>
    <row r="48" spans="1:9" ht="15">
      <c r="A48" s="242"/>
      <c r="B48" s="28" t="s">
        <v>44</v>
      </c>
      <c r="C48" s="33">
        <f>C44+C34</f>
        <v>13889.5</v>
      </c>
      <c r="D48" s="34">
        <f>D44+D34</f>
        <v>13799.01</v>
      </c>
      <c r="E48" s="34">
        <f>E44+E34</f>
        <v>14316.31</v>
      </c>
      <c r="F48" s="30">
        <f>F44+F34</f>
        <v>22444.454999999998</v>
      </c>
      <c r="G48" s="20">
        <f t="shared" si="2"/>
        <v>156.77541908494575</v>
      </c>
      <c r="H48" s="21">
        <f t="shared" si="0"/>
        <v>162.65264682031534</v>
      </c>
      <c r="I48" s="84">
        <f t="shared" si="1"/>
        <v>161.59296590949995</v>
      </c>
    </row>
    <row r="49" spans="1:9" ht="15">
      <c r="A49" s="242"/>
      <c r="B49" s="29" t="s">
        <v>17</v>
      </c>
      <c r="C49" s="22">
        <f>C48/C7/6*1000</f>
        <v>3686.173036093418</v>
      </c>
      <c r="D49" s="23">
        <f>D48/D7/6*1000</f>
        <v>3904.6434634974535</v>
      </c>
      <c r="E49" s="23">
        <f>E48/E7/6*1000</f>
        <v>5819.638211382114</v>
      </c>
      <c r="F49" s="32">
        <f>F48/F7/6*1000</f>
        <v>9123.76219512195</v>
      </c>
      <c r="G49" s="20">
        <f t="shared" si="2"/>
        <v>156.77541908494575</v>
      </c>
      <c r="H49" s="21">
        <f t="shared" si="0"/>
        <v>233.66441213942863</v>
      </c>
      <c r="I49" s="84">
        <f t="shared" si="1"/>
        <v>247.5131282711365</v>
      </c>
    </row>
    <row r="50" spans="1:9" ht="15">
      <c r="A50" s="242"/>
      <c r="B50" s="40" t="s">
        <v>126</v>
      </c>
      <c r="C50" s="44"/>
      <c r="D50" s="45"/>
      <c r="E50" s="45">
        <v>6000</v>
      </c>
      <c r="F50" s="46">
        <f>'2 вал.прод'!D87</f>
        <v>8079.3</v>
      </c>
      <c r="G50" s="20">
        <f>F50/E50*100</f>
        <v>134.655</v>
      </c>
      <c r="H50" s="21" t="e">
        <f>F50/D50*100</f>
        <v>#DIV/0!</v>
      </c>
      <c r="I50" s="84" t="e">
        <f>F50/C50*100</f>
        <v>#DIV/0!</v>
      </c>
    </row>
    <row r="51" spans="1:9" ht="15.75" thickBot="1">
      <c r="A51" s="243"/>
      <c r="B51" s="85" t="s">
        <v>127</v>
      </c>
      <c r="C51" s="86"/>
      <c r="D51" s="87"/>
      <c r="E51" s="87">
        <v>14000</v>
      </c>
      <c r="F51" s="88">
        <f>'2 вал.прод'!D86</f>
        <v>14026.87</v>
      </c>
      <c r="G51" s="62">
        <f>F51/E51*100</f>
        <v>100.19192857142858</v>
      </c>
      <c r="H51" s="63" t="e">
        <f>F51/D51*100</f>
        <v>#DIV/0!</v>
      </c>
      <c r="I51" s="79" t="e">
        <f>F51/C51*100</f>
        <v>#DIV/0!</v>
      </c>
    </row>
    <row r="52" spans="1:9" ht="26.25">
      <c r="A52" s="238">
        <v>7</v>
      </c>
      <c r="B52" s="89" t="s">
        <v>45</v>
      </c>
      <c r="C52" s="90">
        <f>C48/C53</f>
        <v>534.2115384615385</v>
      </c>
      <c r="D52" s="91">
        <f>D48/D53</f>
        <v>657.0957142857143</v>
      </c>
      <c r="E52" s="91">
        <f>E48/E53</f>
        <v>596.5129166666667</v>
      </c>
      <c r="F52" s="92">
        <f>F48/F53</f>
        <v>975.8458695652173</v>
      </c>
      <c r="G52" s="55">
        <f t="shared" si="2"/>
        <v>163.59174165385645</v>
      </c>
      <c r="H52" s="56">
        <f t="shared" si="0"/>
        <v>148.5089384011575</v>
      </c>
      <c r="I52" s="81">
        <f t="shared" si="1"/>
        <v>182.67030928899996</v>
      </c>
    </row>
    <row r="53" spans="1:9" ht="52.5" thickBot="1">
      <c r="A53" s="240"/>
      <c r="B53" s="93" t="s">
        <v>46</v>
      </c>
      <c r="C53" s="60">
        <v>26</v>
      </c>
      <c r="D53" s="61">
        <v>21</v>
      </c>
      <c r="E53" s="61">
        <v>24</v>
      </c>
      <c r="F53" s="61">
        <v>23</v>
      </c>
      <c r="G53" s="62">
        <f t="shared" si="2"/>
        <v>95.83333333333334</v>
      </c>
      <c r="H53" s="63">
        <f t="shared" si="0"/>
        <v>109.52380952380953</v>
      </c>
      <c r="I53" s="79">
        <f t="shared" si="1"/>
        <v>88.46153846153845</v>
      </c>
    </row>
    <row r="54" spans="1:9" ht="15">
      <c r="A54" s="238">
        <v>8</v>
      </c>
      <c r="B54" s="94" t="s">
        <v>47</v>
      </c>
      <c r="C54" s="52">
        <v>650</v>
      </c>
      <c r="D54" s="53">
        <v>9975.8</v>
      </c>
      <c r="E54" s="53">
        <v>12000</v>
      </c>
      <c r="F54" s="53">
        <v>12090</v>
      </c>
      <c r="G54" s="55">
        <f t="shared" si="2"/>
        <v>100.75</v>
      </c>
      <c r="H54" s="56">
        <f t="shared" si="0"/>
        <v>121.19328775637041</v>
      </c>
      <c r="I54" s="81">
        <f t="shared" si="1"/>
        <v>1860.0000000000002</v>
      </c>
    </row>
    <row r="55" spans="1:9" ht="15.75" thickBot="1">
      <c r="A55" s="240"/>
      <c r="B55" s="75" t="s">
        <v>17</v>
      </c>
      <c r="C55" s="71">
        <f>C54/C7/6*1000</f>
        <v>172.50530785562634</v>
      </c>
      <c r="D55" s="72">
        <f>D54/D7/6*1000</f>
        <v>2822.8070175438593</v>
      </c>
      <c r="E55" s="72">
        <f>E54/E7/6*1000</f>
        <v>4878.048780487805</v>
      </c>
      <c r="F55" s="83">
        <f>F54/F7/6*1000</f>
        <v>4914.634146341464</v>
      </c>
      <c r="G55" s="62">
        <f t="shared" si="2"/>
        <v>100.75</v>
      </c>
      <c r="H55" s="63">
        <f t="shared" si="0"/>
        <v>174.10450363049316</v>
      </c>
      <c r="I55" s="79">
        <f t="shared" si="1"/>
        <v>2848.9756097560976</v>
      </c>
    </row>
    <row r="56" spans="1:9" ht="15">
      <c r="A56" s="238">
        <v>9</v>
      </c>
      <c r="B56" s="95" t="s">
        <v>48</v>
      </c>
      <c r="C56" s="96">
        <f>C58+C66+C67+C68+C69+C72+C73+C74+C75+C76+C77+C78</f>
        <v>0</v>
      </c>
      <c r="D56" s="97">
        <f>D58+D66+D67+D68+D69+D72+D73+D74+D75+D76+D77+D78</f>
        <v>376.79999999999995</v>
      </c>
      <c r="E56" s="97">
        <f>E58+E66+E67+E68+E69+E72+E73+E74+E75+E76+E77+E78</f>
        <v>3369</v>
      </c>
      <c r="F56" s="98">
        <f>F58+F66+F67+F68+F69+F72+F73+F74+F75+F76+F77+F78</f>
        <v>3605.4</v>
      </c>
      <c r="G56" s="55">
        <f t="shared" si="2"/>
        <v>107.01691896705255</v>
      </c>
      <c r="H56" s="56">
        <f t="shared" si="0"/>
        <v>956.847133757962</v>
      </c>
      <c r="I56" s="81" t="e">
        <f t="shared" si="1"/>
        <v>#DIV/0!</v>
      </c>
    </row>
    <row r="57" spans="1:9" ht="15">
      <c r="A57" s="239"/>
      <c r="B57" s="29" t="s">
        <v>17</v>
      </c>
      <c r="C57" s="22">
        <f>C56/C7*1000/6</f>
        <v>0</v>
      </c>
      <c r="D57" s="23">
        <f>D56/D7*1000/6</f>
        <v>106.62139219015279</v>
      </c>
      <c r="E57" s="23">
        <f>E56/E7*1000/6</f>
        <v>1369.512195121951</v>
      </c>
      <c r="F57" s="32">
        <f>F56/F7*1000/6</f>
        <v>1465.6097560975606</v>
      </c>
      <c r="G57" s="20">
        <f t="shared" si="2"/>
        <v>107.01691896705255</v>
      </c>
      <c r="H57" s="21">
        <f t="shared" si="0"/>
        <v>1374.592589715706</v>
      </c>
      <c r="I57" s="84" t="e">
        <f t="shared" si="1"/>
        <v>#DIV/0!</v>
      </c>
    </row>
    <row r="58" spans="1:9" ht="15">
      <c r="A58" s="239"/>
      <c r="B58" s="29" t="s">
        <v>49</v>
      </c>
      <c r="C58" s="33">
        <f>SUM(C59:C65)</f>
        <v>0</v>
      </c>
      <c r="D58" s="34">
        <f>SUM(D59:D65)</f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239"/>
      <c r="B59" s="7" t="s">
        <v>50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239"/>
      <c r="B60" s="7" t="s">
        <v>51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239"/>
      <c r="B61" s="7" t="s">
        <v>52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239"/>
      <c r="B62" s="7" t="s">
        <v>53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239"/>
      <c r="B63" s="7" t="s">
        <v>54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239"/>
      <c r="B64" s="7" t="s">
        <v>55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239"/>
      <c r="B65" s="7" t="s">
        <v>56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239"/>
      <c r="B66" s="7" t="s">
        <v>57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239"/>
      <c r="B67" s="7" t="s">
        <v>58</v>
      </c>
      <c r="C67" s="6"/>
      <c r="D67" s="10">
        <v>236.2</v>
      </c>
      <c r="E67" s="10">
        <v>2500</v>
      </c>
      <c r="F67" s="13">
        <v>2706</v>
      </c>
      <c r="G67" s="20">
        <f t="shared" si="2"/>
        <v>108.24000000000001</v>
      </c>
      <c r="H67" s="21">
        <f t="shared" si="0"/>
        <v>1145.6392887383574</v>
      </c>
      <c r="I67" s="84" t="e">
        <f t="shared" si="1"/>
        <v>#DIV/0!</v>
      </c>
    </row>
    <row r="68" spans="1:9" ht="15">
      <c r="A68" s="239"/>
      <c r="B68" s="7" t="s">
        <v>59</v>
      </c>
      <c r="C68" s="6"/>
      <c r="D68" s="10"/>
      <c r="E68" s="10"/>
      <c r="F68" s="13"/>
      <c r="G68" s="20" t="e">
        <f t="shared" si="2"/>
        <v>#DIV/0!</v>
      </c>
      <c r="H68" s="21" t="e">
        <f t="shared" si="0"/>
        <v>#DIV/0!</v>
      </c>
      <c r="I68" s="84" t="e">
        <f t="shared" si="1"/>
        <v>#DIV/0!</v>
      </c>
    </row>
    <row r="69" spans="1:9" ht="15">
      <c r="A69" s="239"/>
      <c r="B69" s="29" t="s">
        <v>60</v>
      </c>
      <c r="C69" s="33">
        <f>C70+C71</f>
        <v>0</v>
      </c>
      <c r="D69" s="34">
        <f>D70+D71</f>
        <v>69.3</v>
      </c>
      <c r="E69" s="34">
        <f>E70+E71</f>
        <v>414</v>
      </c>
      <c r="F69" s="30">
        <f>F70+F71</f>
        <v>394.8</v>
      </c>
      <c r="G69" s="20">
        <f t="shared" si="2"/>
        <v>95.36231884057972</v>
      </c>
      <c r="H69" s="21">
        <f t="shared" si="0"/>
        <v>569.6969696969697</v>
      </c>
      <c r="I69" s="84" t="e">
        <f t="shared" si="1"/>
        <v>#DIV/0!</v>
      </c>
    </row>
    <row r="70" spans="1:9" ht="15">
      <c r="A70" s="239"/>
      <c r="B70" s="7" t="s">
        <v>61</v>
      </c>
      <c r="C70" s="6"/>
      <c r="D70" s="10">
        <v>10.4</v>
      </c>
      <c r="E70" s="10">
        <v>14</v>
      </c>
      <c r="F70" s="13">
        <v>14.8</v>
      </c>
      <c r="G70" s="20">
        <f t="shared" si="2"/>
        <v>105.71428571428572</v>
      </c>
      <c r="H70" s="21">
        <f t="shared" si="0"/>
        <v>142.30769230769232</v>
      </c>
      <c r="I70" s="84" t="e">
        <f t="shared" si="1"/>
        <v>#DIV/0!</v>
      </c>
    </row>
    <row r="71" spans="1:9" ht="15">
      <c r="A71" s="239"/>
      <c r="B71" s="7" t="s">
        <v>62</v>
      </c>
      <c r="C71" s="6"/>
      <c r="D71" s="15">
        <v>58.9</v>
      </c>
      <c r="E71" s="10">
        <v>400</v>
      </c>
      <c r="F71" s="13">
        <v>380</v>
      </c>
      <c r="G71" s="20">
        <f t="shared" si="2"/>
        <v>95</v>
      </c>
      <c r="H71" s="21">
        <f t="shared" si="0"/>
        <v>645.1612903225807</v>
      </c>
      <c r="I71" s="84" t="e">
        <f t="shared" si="1"/>
        <v>#DIV/0!</v>
      </c>
    </row>
    <row r="72" spans="1:9" ht="15">
      <c r="A72" s="239"/>
      <c r="B72" s="7" t="s">
        <v>63</v>
      </c>
      <c r="C72" s="6"/>
      <c r="D72" s="10">
        <v>16.4</v>
      </c>
      <c r="E72" s="10">
        <v>5</v>
      </c>
      <c r="F72" s="13">
        <v>6</v>
      </c>
      <c r="G72" s="20">
        <f t="shared" si="2"/>
        <v>120</v>
      </c>
      <c r="H72" s="21">
        <f t="shared" si="0"/>
        <v>36.585365853658544</v>
      </c>
      <c r="I72" s="84" t="e">
        <f t="shared" si="1"/>
        <v>#DIV/0!</v>
      </c>
    </row>
    <row r="73" spans="1:9" ht="15">
      <c r="A73" s="239"/>
      <c r="B73" s="7" t="s">
        <v>64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239"/>
      <c r="B74" s="7" t="s">
        <v>65</v>
      </c>
      <c r="C74" s="6"/>
      <c r="D74" s="10">
        <v>17.2</v>
      </c>
      <c r="E74" s="10">
        <v>150</v>
      </c>
      <c r="F74" s="10">
        <v>168</v>
      </c>
      <c r="G74" s="20">
        <f t="shared" si="2"/>
        <v>112.00000000000001</v>
      </c>
      <c r="H74" s="21">
        <f t="shared" si="0"/>
        <v>976.7441860465116</v>
      </c>
      <c r="I74" s="84" t="e">
        <f t="shared" si="1"/>
        <v>#DIV/0!</v>
      </c>
    </row>
    <row r="75" spans="1:9" ht="15">
      <c r="A75" s="239"/>
      <c r="B75" s="7" t="s">
        <v>66</v>
      </c>
      <c r="C75" s="6"/>
      <c r="D75" s="10">
        <v>37.7</v>
      </c>
      <c r="E75" s="10">
        <v>300</v>
      </c>
      <c r="F75" s="13">
        <v>330.6</v>
      </c>
      <c r="G75" s="20">
        <f t="shared" si="2"/>
        <v>110.2</v>
      </c>
      <c r="H75" s="21">
        <f aca="true" t="shared" si="3" ref="H75:H119">F75/D75*100</f>
        <v>876.923076923077</v>
      </c>
      <c r="I75" s="84" t="e">
        <f aca="true" t="shared" si="4" ref="I75:I119">F75/C75*100</f>
        <v>#DIV/0!</v>
      </c>
    </row>
    <row r="76" spans="1:9" ht="15">
      <c r="A76" s="239"/>
      <c r="B76" s="7" t="s">
        <v>67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239"/>
      <c r="B77" s="7" t="s">
        <v>68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40"/>
      <c r="B78" s="59" t="s">
        <v>69</v>
      </c>
      <c r="C78" s="60"/>
      <c r="D78" s="61"/>
      <c r="E78" s="61"/>
      <c r="F78" s="60"/>
      <c r="G78" s="62" t="e">
        <f t="shared" si="5"/>
        <v>#DIV/0!</v>
      </c>
      <c r="H78" s="63" t="e">
        <f t="shared" si="3"/>
        <v>#DIV/0!</v>
      </c>
      <c r="I78" s="79" t="e">
        <f t="shared" si="4"/>
        <v>#DIV/0!</v>
      </c>
    </row>
    <row r="79" spans="1:10" ht="39">
      <c r="A79" s="234">
        <v>10</v>
      </c>
      <c r="B79" s="99" t="s">
        <v>70</v>
      </c>
      <c r="C79" s="96">
        <f>C80+C81</f>
        <v>5365</v>
      </c>
      <c r="D79" s="97">
        <f>D80+D81</f>
        <v>3109.7</v>
      </c>
      <c r="E79" s="97">
        <f>E80+E81</f>
        <v>3100</v>
      </c>
      <c r="F79" s="100">
        <f>F80+F81</f>
        <v>3128</v>
      </c>
      <c r="G79" s="55">
        <f t="shared" si="5"/>
        <v>100.90322580645162</v>
      </c>
      <c r="H79" s="56">
        <f t="shared" si="3"/>
        <v>100.58848120397465</v>
      </c>
      <c r="I79" s="81">
        <f t="shared" si="4"/>
        <v>58.30382106244175</v>
      </c>
      <c r="J79" s="3"/>
    </row>
    <row r="80" spans="1:10" ht="15">
      <c r="A80" s="235"/>
      <c r="B80" s="7" t="s">
        <v>71</v>
      </c>
      <c r="C80" s="6">
        <v>5365</v>
      </c>
      <c r="D80" s="10">
        <v>0</v>
      </c>
      <c r="E80" s="10">
        <v>0</v>
      </c>
      <c r="F80" s="16">
        <v>50</v>
      </c>
      <c r="G80" s="20" t="e">
        <f t="shared" si="5"/>
        <v>#DIV/0!</v>
      </c>
      <c r="H80" s="21" t="e">
        <f t="shared" si="3"/>
        <v>#DIV/0!</v>
      </c>
      <c r="I80" s="84">
        <f t="shared" si="4"/>
        <v>0.9319664492078285</v>
      </c>
      <c r="J80" s="3"/>
    </row>
    <row r="81" spans="1:10" ht="15">
      <c r="A81" s="235"/>
      <c r="B81" s="5" t="s">
        <v>72</v>
      </c>
      <c r="C81" s="6">
        <v>0</v>
      </c>
      <c r="D81" s="10">
        <v>3109.7</v>
      </c>
      <c r="E81" s="10">
        <v>3100</v>
      </c>
      <c r="F81" s="16">
        <v>3078</v>
      </c>
      <c r="G81" s="20">
        <f t="shared" si="5"/>
        <v>99.29032258064517</v>
      </c>
      <c r="H81" s="21">
        <f t="shared" si="3"/>
        <v>98.9806090619674</v>
      </c>
      <c r="I81" s="84" t="e">
        <f t="shared" si="4"/>
        <v>#DIV/0!</v>
      </c>
      <c r="J81" s="3"/>
    </row>
    <row r="82" spans="1:10" ht="39.75" thickBot="1">
      <c r="A82" s="236"/>
      <c r="B82" s="93" t="s">
        <v>73</v>
      </c>
      <c r="C82" s="60">
        <v>94</v>
      </c>
      <c r="D82" s="61">
        <v>60</v>
      </c>
      <c r="E82" s="61">
        <v>0</v>
      </c>
      <c r="F82" s="101">
        <v>144.1</v>
      </c>
      <c r="G82" s="62" t="e">
        <f t="shared" si="5"/>
        <v>#DIV/0!</v>
      </c>
      <c r="H82" s="63">
        <f t="shared" si="3"/>
        <v>240.16666666666663</v>
      </c>
      <c r="I82" s="79">
        <f t="shared" si="4"/>
        <v>153.29787234042553</v>
      </c>
      <c r="J82" s="3"/>
    </row>
    <row r="83" spans="1:10" ht="15">
      <c r="A83" s="234">
        <v>11</v>
      </c>
      <c r="B83" s="65" t="s">
        <v>74</v>
      </c>
      <c r="C83" s="65">
        <v>8089</v>
      </c>
      <c r="D83" s="94">
        <v>9201.3</v>
      </c>
      <c r="E83" s="94">
        <v>8728.7</v>
      </c>
      <c r="F83" s="102">
        <f>E83+F82</f>
        <v>8872.800000000001</v>
      </c>
      <c r="G83" s="55">
        <f t="shared" si="5"/>
        <v>101.65087584634595</v>
      </c>
      <c r="H83" s="56">
        <f t="shared" si="3"/>
        <v>96.42985230347888</v>
      </c>
      <c r="I83" s="81">
        <f t="shared" si="4"/>
        <v>109.6897020645321</v>
      </c>
      <c r="J83" s="3"/>
    </row>
    <row r="84" spans="1:10" ht="26.25">
      <c r="A84" s="235"/>
      <c r="B84" s="24" t="s">
        <v>75</v>
      </c>
      <c r="C84" s="35">
        <f>C83/C7</f>
        <v>12.880573248407643</v>
      </c>
      <c r="D84" s="36">
        <f>D83/D7</f>
        <v>15.62190152801358</v>
      </c>
      <c r="E84" s="36">
        <f>E83/E7</f>
        <v>21.289512195121954</v>
      </c>
      <c r="F84" s="37">
        <f>F83/F7</f>
        <v>21.6409756097561</v>
      </c>
      <c r="G84" s="20">
        <f t="shared" si="5"/>
        <v>101.65087584634595</v>
      </c>
      <c r="H84" s="21">
        <f t="shared" si="3"/>
        <v>138.52971465060747</v>
      </c>
      <c r="I84" s="84">
        <f t="shared" si="4"/>
        <v>168.0125192598199</v>
      </c>
      <c r="J84" s="3"/>
    </row>
    <row r="85" spans="1:10" ht="52.5" thickBot="1">
      <c r="A85" s="236"/>
      <c r="B85" s="82" t="s">
        <v>76</v>
      </c>
      <c r="C85" s="71">
        <f>C82/C83*100</f>
        <v>1.1620719495611325</v>
      </c>
      <c r="D85" s="72">
        <f>D82/D83*100</f>
        <v>0.6520817710540903</v>
      </c>
      <c r="E85" s="72">
        <f>E82/E83*100</f>
        <v>0</v>
      </c>
      <c r="F85" s="103">
        <f>F82/F83*100</f>
        <v>1.6240645568478946</v>
      </c>
      <c r="G85" s="62" t="e">
        <f t="shared" si="5"/>
        <v>#DIV/0!</v>
      </c>
      <c r="H85" s="63">
        <f t="shared" si="3"/>
        <v>249.05842011540886</v>
      </c>
      <c r="I85" s="79">
        <f t="shared" si="4"/>
        <v>139.75593830151723</v>
      </c>
      <c r="J85" s="3"/>
    </row>
    <row r="86" spans="1:10" ht="26.25">
      <c r="A86" s="234">
        <v>12</v>
      </c>
      <c r="B86" s="80" t="s">
        <v>77</v>
      </c>
      <c r="C86" s="52"/>
      <c r="D86" s="53">
        <v>2</v>
      </c>
      <c r="E86" s="53">
        <v>2</v>
      </c>
      <c r="F86" s="104">
        <v>5</v>
      </c>
      <c r="G86" s="55">
        <f t="shared" si="5"/>
        <v>250</v>
      </c>
      <c r="H86" s="56">
        <f t="shared" si="3"/>
        <v>250</v>
      </c>
      <c r="I86" s="81" t="e">
        <f t="shared" si="4"/>
        <v>#DIV/0!</v>
      </c>
      <c r="J86" s="3"/>
    </row>
    <row r="87" spans="1:10" ht="27" thickBot="1">
      <c r="A87" s="236"/>
      <c r="B87" s="82" t="s">
        <v>78</v>
      </c>
      <c r="C87" s="105">
        <f>C86*1000/C7</f>
        <v>0</v>
      </c>
      <c r="D87" s="106">
        <f>D86*1000/D7</f>
        <v>3.395585738539898</v>
      </c>
      <c r="E87" s="106">
        <f>E86*1000/E7</f>
        <v>4.878048780487805</v>
      </c>
      <c r="F87" s="106">
        <f>F86*1000/F7</f>
        <v>12.195121951219512</v>
      </c>
      <c r="G87" s="62">
        <f t="shared" si="5"/>
        <v>250</v>
      </c>
      <c r="H87" s="63">
        <f t="shared" si="3"/>
        <v>359.1463414634146</v>
      </c>
      <c r="I87" s="79" t="e">
        <f t="shared" si="4"/>
        <v>#DIV/0!</v>
      </c>
      <c r="J87" s="3"/>
    </row>
    <row r="88" spans="1:10" ht="26.25">
      <c r="A88" s="234">
        <v>13</v>
      </c>
      <c r="B88" s="80" t="s">
        <v>79</v>
      </c>
      <c r="C88" s="52">
        <v>0</v>
      </c>
      <c r="D88" s="53">
        <v>6</v>
      </c>
      <c r="E88" s="53">
        <v>8</v>
      </c>
      <c r="F88" s="53">
        <v>8</v>
      </c>
      <c r="G88" s="55">
        <f t="shared" si="5"/>
        <v>100</v>
      </c>
      <c r="H88" s="56">
        <f t="shared" si="3"/>
        <v>133.33333333333331</v>
      </c>
      <c r="I88" s="81" t="e">
        <f t="shared" si="4"/>
        <v>#DIV/0!</v>
      </c>
      <c r="J88" s="3"/>
    </row>
    <row r="89" spans="1:10" ht="26.25">
      <c r="A89" s="235"/>
      <c r="B89" s="8" t="s">
        <v>80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236"/>
      <c r="B90" s="82" t="s">
        <v>81</v>
      </c>
      <c r="C90" s="105">
        <f>(C88+C89)*1000/C7</f>
        <v>0</v>
      </c>
      <c r="D90" s="106">
        <f>(D88+D89)*1000/D7</f>
        <v>10.186757215619695</v>
      </c>
      <c r="E90" s="106">
        <f>(E88+E89)*1000/E7</f>
        <v>19.51219512195122</v>
      </c>
      <c r="F90" s="106">
        <f>(F88+F89)*1000/F7</f>
        <v>19.51219512195122</v>
      </c>
      <c r="G90" s="62">
        <f t="shared" si="5"/>
        <v>100</v>
      </c>
      <c r="H90" s="63">
        <f t="shared" si="3"/>
        <v>191.54471544715446</v>
      </c>
      <c r="I90" s="79" t="e">
        <f t="shared" si="4"/>
        <v>#DIV/0!</v>
      </c>
      <c r="J90" s="3"/>
    </row>
    <row r="91" spans="1:10" ht="50.25" customHeight="1">
      <c r="A91" s="234">
        <v>14</v>
      </c>
      <c r="B91" s="80" t="s">
        <v>82</v>
      </c>
      <c r="C91" s="52"/>
      <c r="D91" s="53">
        <v>390</v>
      </c>
      <c r="E91" s="53">
        <v>381</v>
      </c>
      <c r="F91" s="53">
        <v>381</v>
      </c>
      <c r="G91" s="55">
        <f t="shared" si="5"/>
        <v>100</v>
      </c>
      <c r="H91" s="56">
        <f t="shared" si="3"/>
        <v>97.6923076923077</v>
      </c>
      <c r="I91" s="81" t="e">
        <f t="shared" si="4"/>
        <v>#DIV/0!</v>
      </c>
      <c r="J91" s="3"/>
    </row>
    <row r="92" spans="1:10" ht="39.75" thickBot="1">
      <c r="A92" s="236"/>
      <c r="B92" s="82" t="s">
        <v>83</v>
      </c>
      <c r="C92" s="105">
        <f>C91/C7*100</f>
        <v>0</v>
      </c>
      <c r="D92" s="72">
        <f>D91/D7*100</f>
        <v>66.21392190152801</v>
      </c>
      <c r="E92" s="72">
        <f>E91/E7*100</f>
        <v>92.92682926829269</v>
      </c>
      <c r="F92" s="72">
        <f>F91/F7*100</f>
        <v>92.92682926829269</v>
      </c>
      <c r="G92" s="62">
        <f t="shared" si="5"/>
        <v>100</v>
      </c>
      <c r="H92" s="63">
        <f t="shared" si="3"/>
        <v>140.34333958724204</v>
      </c>
      <c r="I92" s="79" t="e">
        <f t="shared" si="4"/>
        <v>#DIV/0!</v>
      </c>
      <c r="J92" s="3"/>
    </row>
    <row r="93" spans="1:10" ht="15">
      <c r="A93" s="234">
        <v>15</v>
      </c>
      <c r="B93" s="65" t="s">
        <v>84</v>
      </c>
      <c r="C93" s="52">
        <v>16</v>
      </c>
      <c r="D93" s="53">
        <v>0</v>
      </c>
      <c r="E93" s="53">
        <v>0</v>
      </c>
      <c r="F93" s="53">
        <v>1</v>
      </c>
      <c r="G93" s="55" t="e">
        <f t="shared" si="5"/>
        <v>#DIV/0!</v>
      </c>
      <c r="H93" s="56" t="e">
        <f t="shared" si="3"/>
        <v>#DIV/0!</v>
      </c>
      <c r="I93" s="81">
        <f t="shared" si="4"/>
        <v>6.25</v>
      </c>
      <c r="J93" s="3"/>
    </row>
    <row r="94" spans="1:10" ht="15">
      <c r="A94" s="235"/>
      <c r="B94" s="7" t="s">
        <v>85</v>
      </c>
      <c r="C94" s="6">
        <v>14</v>
      </c>
      <c r="D94" s="10">
        <v>0</v>
      </c>
      <c r="E94" s="10">
        <v>0</v>
      </c>
      <c r="F94" s="10">
        <v>1</v>
      </c>
      <c r="G94" s="20" t="e">
        <f t="shared" si="5"/>
        <v>#DIV/0!</v>
      </c>
      <c r="H94" s="21" t="e">
        <f t="shared" si="3"/>
        <v>#DIV/0!</v>
      </c>
      <c r="I94" s="84">
        <f t="shared" si="4"/>
        <v>7.142857142857142</v>
      </c>
      <c r="J94" s="3"/>
    </row>
    <row r="95" spans="1:10" ht="15">
      <c r="A95" s="235"/>
      <c r="B95" s="29" t="s">
        <v>86</v>
      </c>
      <c r="C95" s="25">
        <f>C94/C93</f>
        <v>0.875</v>
      </c>
      <c r="D95" s="26" t="e">
        <f>D94/D93</f>
        <v>#DIV/0!</v>
      </c>
      <c r="E95" s="26" t="e">
        <f>E94/E93</f>
        <v>#DIV/0!</v>
      </c>
      <c r="F95" s="26">
        <f>F94/F93</f>
        <v>1</v>
      </c>
      <c r="G95" s="20" t="e">
        <f t="shared" si="5"/>
        <v>#DIV/0!</v>
      </c>
      <c r="H95" s="21" t="e">
        <f t="shared" si="3"/>
        <v>#DIV/0!</v>
      </c>
      <c r="I95" s="84">
        <f t="shared" si="4"/>
        <v>114.28571428571428</v>
      </c>
      <c r="J95" s="3"/>
    </row>
    <row r="96" spans="1:10" ht="39">
      <c r="A96" s="235"/>
      <c r="B96" s="8" t="s">
        <v>87</v>
      </c>
      <c r="C96" s="6">
        <v>0</v>
      </c>
      <c r="D96" s="10">
        <v>0</v>
      </c>
      <c r="E96" s="10">
        <v>0</v>
      </c>
      <c r="F96" s="6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235"/>
      <c r="B97" s="24" t="s">
        <v>88</v>
      </c>
      <c r="C97" s="25">
        <f>C96/C93</f>
        <v>0</v>
      </c>
      <c r="D97" s="26" t="e">
        <f>D96/D93</f>
        <v>#DIV/0!</v>
      </c>
      <c r="E97" s="26" t="e">
        <f>E96/E93</f>
        <v>#DIV/0!</v>
      </c>
      <c r="F97" s="25">
        <f>F96/F93</f>
        <v>0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235"/>
      <c r="B98" s="31" t="s">
        <v>89</v>
      </c>
      <c r="C98" s="39">
        <f>C93*100000/C7</f>
        <v>2547.770700636943</v>
      </c>
      <c r="D98" s="38">
        <f>D93*100000/D7</f>
        <v>0</v>
      </c>
      <c r="E98" s="38">
        <f>E93*100000/E7</f>
        <v>0</v>
      </c>
      <c r="F98" s="39">
        <f>F93*100000/F7</f>
        <v>243.90243902439025</v>
      </c>
      <c r="G98" s="20" t="e">
        <f t="shared" si="5"/>
        <v>#DIV/0!</v>
      </c>
      <c r="H98" s="21" t="e">
        <f t="shared" si="3"/>
        <v>#DIV/0!</v>
      </c>
      <c r="I98" s="84">
        <f t="shared" si="4"/>
        <v>9.573170731707318</v>
      </c>
      <c r="J98" s="3"/>
    </row>
    <row r="99" spans="1:10" ht="15.75" thickBot="1">
      <c r="A99" s="236"/>
      <c r="B99" s="59" t="s">
        <v>90</v>
      </c>
      <c r="C99" s="60">
        <v>0</v>
      </c>
      <c r="D99" s="61">
        <v>0</v>
      </c>
      <c r="E99" s="61">
        <v>0</v>
      </c>
      <c r="F99" s="60">
        <v>0</v>
      </c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91</v>
      </c>
      <c r="C100" s="109"/>
      <c r="D100" s="110">
        <v>145.1</v>
      </c>
      <c r="E100" s="110">
        <v>266.5</v>
      </c>
      <c r="F100" s="109">
        <v>175.9</v>
      </c>
      <c r="G100" s="111">
        <f t="shared" si="5"/>
        <v>66.00375234521576</v>
      </c>
      <c r="H100" s="112">
        <f t="shared" si="3"/>
        <v>121.22674017918678</v>
      </c>
      <c r="I100" s="113" t="e">
        <f t="shared" si="4"/>
        <v>#DIV/0!</v>
      </c>
      <c r="J100" s="3"/>
    </row>
    <row r="101" spans="1:10" ht="42.75" customHeight="1">
      <c r="A101" s="234">
        <v>17</v>
      </c>
      <c r="B101" s="80" t="s">
        <v>92</v>
      </c>
      <c r="C101" s="52"/>
      <c r="D101" s="53">
        <v>182.1</v>
      </c>
      <c r="E101" s="53">
        <v>658.3</v>
      </c>
      <c r="F101" s="52">
        <v>658.3</v>
      </c>
      <c r="G101" s="55">
        <f t="shared" si="5"/>
        <v>100</v>
      </c>
      <c r="H101" s="56">
        <f t="shared" si="3"/>
        <v>361.5046677649643</v>
      </c>
      <c r="I101" s="81" t="e">
        <f t="shared" si="4"/>
        <v>#DIV/0!</v>
      </c>
      <c r="J101" s="3"/>
    </row>
    <row r="102" spans="1:10" ht="39" customHeight="1">
      <c r="A102" s="235"/>
      <c r="B102" s="8" t="s">
        <v>93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236"/>
      <c r="B103" s="82" t="s">
        <v>94</v>
      </c>
      <c r="C103" s="67" t="e">
        <f>C102/C101</f>
        <v>#DIV/0!</v>
      </c>
      <c r="D103" s="68">
        <f>D102/D101</f>
        <v>0</v>
      </c>
      <c r="E103" s="68">
        <f>E102/E101</f>
        <v>0</v>
      </c>
      <c r="F103" s="67">
        <f>F102/F101</f>
        <v>0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234">
        <v>18</v>
      </c>
      <c r="B104" s="80" t="s">
        <v>95</v>
      </c>
      <c r="C104" s="52">
        <v>628</v>
      </c>
      <c r="D104" s="53">
        <v>0</v>
      </c>
      <c r="E104" s="53">
        <v>138</v>
      </c>
      <c r="F104" s="114">
        <v>100</v>
      </c>
      <c r="G104" s="55">
        <f t="shared" si="5"/>
        <v>72.46376811594203</v>
      </c>
      <c r="H104" s="56" t="e">
        <f t="shared" si="3"/>
        <v>#DIV/0!</v>
      </c>
      <c r="I104" s="81">
        <f t="shared" si="4"/>
        <v>15.92356687898089</v>
      </c>
      <c r="J104" s="3"/>
    </row>
    <row r="105" spans="1:10" ht="52.5" thickBot="1">
      <c r="A105" s="236"/>
      <c r="B105" s="82" t="s">
        <v>96</v>
      </c>
      <c r="C105" s="115">
        <f>C104/C7</f>
        <v>1</v>
      </c>
      <c r="D105" s="116">
        <f>D104/D7</f>
        <v>0</v>
      </c>
      <c r="E105" s="116">
        <f>E104/E7</f>
        <v>0.33658536585365856</v>
      </c>
      <c r="F105" s="117">
        <f>F104/F7</f>
        <v>0.24390243902439024</v>
      </c>
      <c r="G105" s="62">
        <f t="shared" si="5"/>
        <v>72.46376811594202</v>
      </c>
      <c r="H105" s="63" t="e">
        <f t="shared" si="3"/>
        <v>#DIV/0!</v>
      </c>
      <c r="I105" s="79">
        <f t="shared" si="4"/>
        <v>24.390243902439025</v>
      </c>
      <c r="J105" s="3"/>
    </row>
    <row r="106" spans="1:10" ht="39">
      <c r="A106" s="234">
        <v>19</v>
      </c>
      <c r="B106" s="80" t="s">
        <v>97</v>
      </c>
      <c r="C106" s="52">
        <v>8</v>
      </c>
      <c r="D106" s="53">
        <v>8</v>
      </c>
      <c r="E106" s="53">
        <v>8</v>
      </c>
      <c r="F106" s="53">
        <v>8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235"/>
      <c r="B107" s="8" t="s">
        <v>98</v>
      </c>
      <c r="C107" s="6">
        <v>7</v>
      </c>
      <c r="D107" s="10">
        <v>7</v>
      </c>
      <c r="E107" s="10">
        <v>5</v>
      </c>
      <c r="F107" s="10">
        <v>5</v>
      </c>
      <c r="G107" s="20">
        <f t="shared" si="5"/>
        <v>100</v>
      </c>
      <c r="H107" s="21">
        <f t="shared" si="3"/>
        <v>71.42857142857143</v>
      </c>
      <c r="I107" s="84">
        <f t="shared" si="4"/>
        <v>71.42857142857143</v>
      </c>
      <c r="J107" s="3"/>
    </row>
    <row r="108" spans="1:10" ht="104.25" customHeight="1" thickBot="1">
      <c r="A108" s="236"/>
      <c r="B108" s="82" t="s">
        <v>99</v>
      </c>
      <c r="C108" s="115">
        <f>C107/C106</f>
        <v>0.875</v>
      </c>
      <c r="D108" s="116">
        <f>D107/D106</f>
        <v>0.875</v>
      </c>
      <c r="E108" s="116">
        <f>E107/E106</f>
        <v>0.625</v>
      </c>
      <c r="F108" s="116">
        <f>F107/F106</f>
        <v>0.625</v>
      </c>
      <c r="G108" s="62">
        <f t="shared" si="5"/>
        <v>100</v>
      </c>
      <c r="H108" s="63">
        <f t="shared" si="3"/>
        <v>71.42857142857143</v>
      </c>
      <c r="I108" s="79">
        <f t="shared" si="4"/>
        <v>71.42857142857143</v>
      </c>
      <c r="J108" s="3"/>
    </row>
    <row r="109" spans="1:10" ht="26.25">
      <c r="A109" s="234">
        <v>20</v>
      </c>
      <c r="B109" s="80" t="s">
        <v>100</v>
      </c>
      <c r="C109" s="52">
        <v>17399</v>
      </c>
      <c r="D109" s="53">
        <v>17399</v>
      </c>
      <c r="E109" s="53">
        <v>17399</v>
      </c>
      <c r="F109" s="53">
        <v>17399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235"/>
      <c r="B110" s="8" t="s">
        <v>101</v>
      </c>
      <c r="C110" s="6">
        <v>682.44</v>
      </c>
      <c r="D110" s="10">
        <v>682.44</v>
      </c>
      <c r="E110" s="10">
        <v>3303.9</v>
      </c>
      <c r="F110" s="10">
        <v>3303.9</v>
      </c>
      <c r="G110" s="20">
        <f t="shared" si="5"/>
        <v>100</v>
      </c>
      <c r="H110" s="21">
        <f t="shared" si="3"/>
        <v>484.13047300861615</v>
      </c>
      <c r="I110" s="84">
        <f t="shared" si="4"/>
        <v>484.13047300861615</v>
      </c>
      <c r="J110" s="3"/>
    </row>
    <row r="111" spans="1:10" ht="65.25" thickBot="1">
      <c r="A111" s="236"/>
      <c r="B111" s="82" t="s">
        <v>102</v>
      </c>
      <c r="C111" s="115">
        <f>C110/C109</f>
        <v>0.03922294384734755</v>
      </c>
      <c r="D111" s="116">
        <f>D110/D109</f>
        <v>0.03922294384734755</v>
      </c>
      <c r="E111" s="116">
        <f>E110/E109</f>
        <v>0.1898902235760676</v>
      </c>
      <c r="F111" s="116">
        <f>F110/F109</f>
        <v>0.1898902235760676</v>
      </c>
      <c r="G111" s="62">
        <f t="shared" si="5"/>
        <v>100</v>
      </c>
      <c r="H111" s="63">
        <f t="shared" si="3"/>
        <v>484.13047300861615</v>
      </c>
      <c r="I111" s="79">
        <f t="shared" si="4"/>
        <v>484.13047300861615</v>
      </c>
      <c r="J111" s="3"/>
    </row>
    <row r="112" spans="1:10" ht="39">
      <c r="A112" s="234">
        <v>21</v>
      </c>
      <c r="B112" s="80" t="s">
        <v>115</v>
      </c>
      <c r="C112" s="52">
        <v>54</v>
      </c>
      <c r="D112" s="53">
        <v>28</v>
      </c>
      <c r="E112" s="53">
        <v>13</v>
      </c>
      <c r="F112" s="53">
        <v>13</v>
      </c>
      <c r="G112" s="55">
        <f t="shared" si="5"/>
        <v>100</v>
      </c>
      <c r="H112" s="56">
        <f t="shared" si="3"/>
        <v>46.42857142857143</v>
      </c>
      <c r="I112" s="81">
        <f t="shared" si="4"/>
        <v>24.074074074074073</v>
      </c>
      <c r="J112" s="3"/>
    </row>
    <row r="113" spans="1:10" ht="26.25">
      <c r="A113" s="235"/>
      <c r="B113" s="8" t="s">
        <v>103</v>
      </c>
      <c r="C113" s="6">
        <v>15</v>
      </c>
      <c r="D113" s="10">
        <v>15</v>
      </c>
      <c r="E113" s="10">
        <v>13</v>
      </c>
      <c r="F113" s="10">
        <v>13</v>
      </c>
      <c r="G113" s="20">
        <f t="shared" si="5"/>
        <v>100</v>
      </c>
      <c r="H113" s="21">
        <f t="shared" si="3"/>
        <v>86.66666666666667</v>
      </c>
      <c r="I113" s="84">
        <f t="shared" si="4"/>
        <v>86.66666666666667</v>
      </c>
      <c r="J113" s="3"/>
    </row>
    <row r="114" spans="1:10" ht="27" thickBot="1">
      <c r="A114" s="236"/>
      <c r="B114" s="82" t="s">
        <v>104</v>
      </c>
      <c r="C114" s="115">
        <f>C113/C112</f>
        <v>0.2777777777777778</v>
      </c>
      <c r="D114" s="116">
        <f>D113/D112</f>
        <v>0.5357142857142857</v>
      </c>
      <c r="E114" s="116">
        <f>E113/E112</f>
        <v>1</v>
      </c>
      <c r="F114" s="116">
        <f>F113/F112</f>
        <v>1</v>
      </c>
      <c r="G114" s="62">
        <f t="shared" si="5"/>
        <v>100</v>
      </c>
      <c r="H114" s="63">
        <f t="shared" si="3"/>
        <v>186.66666666666666</v>
      </c>
      <c r="I114" s="79">
        <f t="shared" si="4"/>
        <v>359.99999999999994</v>
      </c>
      <c r="J114" s="3"/>
    </row>
    <row r="115" spans="1:10" ht="42" customHeight="1">
      <c r="A115" s="234">
        <v>22</v>
      </c>
      <c r="B115" s="80" t="s">
        <v>105</v>
      </c>
      <c r="C115" s="52">
        <v>11016</v>
      </c>
      <c r="D115" s="53">
        <v>2688</v>
      </c>
      <c r="E115" s="53">
        <v>900</v>
      </c>
      <c r="F115" s="118">
        <v>3905</v>
      </c>
      <c r="G115" s="55">
        <f t="shared" si="5"/>
        <v>433.88888888888886</v>
      </c>
      <c r="H115" s="56">
        <f t="shared" si="3"/>
        <v>145.27529761904762</v>
      </c>
      <c r="I115" s="81">
        <f t="shared" si="4"/>
        <v>35.44843863471314</v>
      </c>
      <c r="J115" s="3"/>
    </row>
    <row r="116" spans="1:10" ht="51.75">
      <c r="A116" s="235"/>
      <c r="B116" s="8" t="s">
        <v>106</v>
      </c>
      <c r="C116" s="6"/>
      <c r="D116" s="15">
        <v>1128</v>
      </c>
      <c r="E116" s="10">
        <v>586</v>
      </c>
      <c r="F116" s="14">
        <v>409</v>
      </c>
      <c r="G116" s="20">
        <f t="shared" si="5"/>
        <v>69.7952218430034</v>
      </c>
      <c r="H116" s="21">
        <f t="shared" si="3"/>
        <v>36.258865248226954</v>
      </c>
      <c r="I116" s="84" t="e">
        <f t="shared" si="4"/>
        <v>#DIV/0!</v>
      </c>
      <c r="J116" s="3"/>
    </row>
    <row r="117" spans="1:10" ht="52.5" thickBot="1">
      <c r="A117" s="236"/>
      <c r="B117" s="82" t="s">
        <v>107</v>
      </c>
      <c r="C117" s="115">
        <f>C116/C7</f>
        <v>0</v>
      </c>
      <c r="D117" s="116">
        <f>D116/D7</f>
        <v>1.9151103565365026</v>
      </c>
      <c r="E117" s="116">
        <f>E116/E7</f>
        <v>1.4292682926829268</v>
      </c>
      <c r="F117" s="115">
        <f>F116/F7</f>
        <v>0.9975609756097561</v>
      </c>
      <c r="G117" s="62">
        <f t="shared" si="5"/>
        <v>69.79522184300342</v>
      </c>
      <c r="H117" s="63">
        <f t="shared" si="3"/>
        <v>52.088955198062614</v>
      </c>
      <c r="I117" s="79" t="e">
        <f t="shared" si="4"/>
        <v>#DIV/0!</v>
      </c>
      <c r="J117" s="3"/>
    </row>
    <row r="118" spans="1:10" ht="48.75" customHeight="1">
      <c r="A118" s="234">
        <v>23</v>
      </c>
      <c r="B118" s="80" t="s">
        <v>108</v>
      </c>
      <c r="C118" s="52">
        <v>56</v>
      </c>
      <c r="D118" s="53">
        <v>158</v>
      </c>
      <c r="E118" s="53">
        <v>158</v>
      </c>
      <c r="F118" s="52">
        <v>158</v>
      </c>
      <c r="G118" s="55">
        <f t="shared" si="5"/>
        <v>100</v>
      </c>
      <c r="H118" s="56">
        <f t="shared" si="3"/>
        <v>100</v>
      </c>
      <c r="I118" s="81">
        <f t="shared" si="4"/>
        <v>282.14285714285717</v>
      </c>
      <c r="J118" s="3"/>
    </row>
    <row r="119" spans="1:10" ht="39.75" thickBot="1">
      <c r="A119" s="236"/>
      <c r="B119" s="82" t="s">
        <v>109</v>
      </c>
      <c r="C119" s="115">
        <f>C118/C7</f>
        <v>0.08917197452229299</v>
      </c>
      <c r="D119" s="116">
        <f>D118/D7</f>
        <v>0.26825127334465193</v>
      </c>
      <c r="E119" s="116">
        <f>E118/E7</f>
        <v>0.3853658536585366</v>
      </c>
      <c r="F119" s="115">
        <f>F118/F7</f>
        <v>0.3853658536585366</v>
      </c>
      <c r="G119" s="62">
        <f t="shared" si="5"/>
        <v>100</v>
      </c>
      <c r="H119" s="63">
        <f t="shared" si="3"/>
        <v>143.65853658536588</v>
      </c>
      <c r="I119" s="79">
        <f t="shared" si="4"/>
        <v>432.16027874564463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114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110</v>
      </c>
      <c r="C122" s="1"/>
      <c r="D122" s="1"/>
      <c r="E122" s="1"/>
      <c r="F122" s="1"/>
      <c r="G122" s="1"/>
      <c r="H122" s="1"/>
      <c r="I122" s="1"/>
      <c r="J122" s="3"/>
    </row>
    <row r="123" spans="1:10" ht="15">
      <c r="A123" s="2"/>
      <c r="B123" s="2"/>
      <c r="C123" s="1"/>
      <c r="D123" s="1"/>
      <c r="E123" s="237" t="s">
        <v>111</v>
      </c>
      <c r="F123" s="237"/>
      <c r="G123" s="1"/>
      <c r="H123" s="1"/>
      <c r="I123" s="1" t="s">
        <v>112</v>
      </c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24:A51"/>
    <mergeCell ref="A52:A53"/>
    <mergeCell ref="A1:I1"/>
    <mergeCell ref="A2:I2"/>
    <mergeCell ref="A3:I3"/>
    <mergeCell ref="A5:A6"/>
    <mergeCell ref="B5:B6"/>
    <mergeCell ref="A7:A10"/>
    <mergeCell ref="A11:A17"/>
    <mergeCell ref="A18:A19"/>
    <mergeCell ref="A20:A21"/>
    <mergeCell ref="A22:A23"/>
    <mergeCell ref="A106:A108"/>
    <mergeCell ref="A109:A111"/>
    <mergeCell ref="A54:A55"/>
    <mergeCell ref="A56:A78"/>
    <mergeCell ref="A79:A82"/>
    <mergeCell ref="A83:A85"/>
    <mergeCell ref="A86:A87"/>
    <mergeCell ref="A88:A90"/>
    <mergeCell ref="A91:A92"/>
    <mergeCell ref="A93:A99"/>
    <mergeCell ref="A101:A103"/>
    <mergeCell ref="A104:A105"/>
    <mergeCell ref="A112:A114"/>
    <mergeCell ref="A115:A117"/>
    <mergeCell ref="A118:A119"/>
    <mergeCell ref="E123:F123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50" t="s">
        <v>128</v>
      </c>
      <c r="B2" s="250"/>
      <c r="C2" s="250"/>
      <c r="D2" s="250"/>
    </row>
    <row r="3" spans="1:4" ht="12" customHeight="1">
      <c r="A3" s="251" t="s">
        <v>225</v>
      </c>
      <c r="B3" s="251"/>
      <c r="C3" s="251"/>
      <c r="D3" s="251"/>
    </row>
    <row r="4" spans="1:4" ht="13.5" customHeight="1">
      <c r="A4" s="121"/>
      <c r="B4" s="121"/>
      <c r="C4" s="121"/>
      <c r="D4" s="121"/>
    </row>
    <row r="5" spans="1:4" ht="16.5" customHeight="1">
      <c r="A5" s="249" t="s">
        <v>129</v>
      </c>
      <c r="B5" s="249"/>
      <c r="C5" s="249"/>
      <c r="D5" s="249"/>
    </row>
    <row r="6" spans="1:4" ht="15">
      <c r="A6" s="122" t="s">
        <v>130</v>
      </c>
      <c r="B6" s="123" t="s">
        <v>131</v>
      </c>
      <c r="C6" s="122" t="s">
        <v>132</v>
      </c>
      <c r="D6" s="122" t="s">
        <v>133</v>
      </c>
    </row>
    <row r="7" spans="1:4" ht="15">
      <c r="A7" s="124" t="s">
        <v>134</v>
      </c>
      <c r="B7" s="125" t="s">
        <v>135</v>
      </c>
      <c r="C7" s="126" t="s">
        <v>136</v>
      </c>
      <c r="D7" s="126" t="s">
        <v>137</v>
      </c>
    </row>
    <row r="8" spans="1:4" ht="15">
      <c r="A8" s="127" t="s">
        <v>138</v>
      </c>
      <c r="B8" s="128"/>
      <c r="C8" s="129"/>
      <c r="D8" s="129"/>
    </row>
    <row r="9" spans="1:4" ht="14.25">
      <c r="A9" s="130" t="s">
        <v>139</v>
      </c>
      <c r="B9" s="131"/>
      <c r="C9" s="132">
        <v>65</v>
      </c>
      <c r="D9" s="133">
        <f>B9/10*C9</f>
        <v>0</v>
      </c>
    </row>
    <row r="10" spans="1:4" ht="14.25">
      <c r="A10" s="130" t="s">
        <v>140</v>
      </c>
      <c r="B10" s="131"/>
      <c r="C10" s="132">
        <v>104</v>
      </c>
      <c r="D10" s="133">
        <f>B10/10*C10</f>
        <v>0</v>
      </c>
    </row>
    <row r="11" spans="1:4" ht="14.25">
      <c r="A11" s="130" t="s">
        <v>141</v>
      </c>
      <c r="B11" s="131"/>
      <c r="C11" s="132">
        <v>60</v>
      </c>
      <c r="D11" s="133">
        <f>B11/10*C11</f>
        <v>0</v>
      </c>
    </row>
    <row r="12" spans="1:4" ht="14.25">
      <c r="A12" s="130" t="s">
        <v>142</v>
      </c>
      <c r="B12" s="131"/>
      <c r="C12" s="132">
        <v>55</v>
      </c>
      <c r="D12" s="133">
        <f>B12/10*C12</f>
        <v>0</v>
      </c>
    </row>
    <row r="13" spans="1:4" ht="14.25">
      <c r="A13" s="130" t="s">
        <v>143</v>
      </c>
      <c r="B13" s="131"/>
      <c r="C13" s="132">
        <v>60</v>
      </c>
      <c r="D13" s="133">
        <f>B13/10*C13</f>
        <v>0</v>
      </c>
    </row>
    <row r="14" spans="1:4" ht="15">
      <c r="A14" s="134" t="s">
        <v>144</v>
      </c>
      <c r="B14" s="131"/>
      <c r="C14" s="132"/>
      <c r="D14" s="135">
        <f>D9+D10+D11+D12+D13</f>
        <v>0</v>
      </c>
    </row>
    <row r="15" spans="1:4" ht="14.25">
      <c r="A15" s="130" t="s">
        <v>145</v>
      </c>
      <c r="B15" s="136"/>
      <c r="C15" s="132">
        <v>15</v>
      </c>
      <c r="D15" s="133">
        <f>B15/10*C15</f>
        <v>0</v>
      </c>
    </row>
    <row r="16" spans="1:4" ht="14.25">
      <c r="A16" s="129" t="s">
        <v>146</v>
      </c>
      <c r="B16" s="137"/>
      <c r="C16" s="133">
        <v>3.5</v>
      </c>
      <c r="D16" s="133">
        <f>B16*C16/1000</f>
        <v>0</v>
      </c>
    </row>
    <row r="17" spans="1:4" ht="14.25">
      <c r="A17" s="129" t="s">
        <v>147</v>
      </c>
      <c r="B17" s="138"/>
      <c r="C17" s="133">
        <v>37.5</v>
      </c>
      <c r="D17" s="133">
        <f>B17/10*C17</f>
        <v>0</v>
      </c>
    </row>
    <row r="18" spans="1:4" ht="14.25">
      <c r="A18" s="129" t="s">
        <v>148</v>
      </c>
      <c r="B18" s="138"/>
      <c r="C18" s="133">
        <v>10</v>
      </c>
      <c r="D18" s="133">
        <f>B18/10*C18</f>
        <v>0</v>
      </c>
    </row>
    <row r="19" spans="1:4" ht="14.25">
      <c r="A19" s="129" t="s">
        <v>149</v>
      </c>
      <c r="B19" s="138"/>
      <c r="C19" s="133">
        <v>12</v>
      </c>
      <c r="D19" s="133">
        <f>B19/10*C19</f>
        <v>0</v>
      </c>
    </row>
    <row r="20" spans="1:4" ht="14.25">
      <c r="A20" s="129" t="s">
        <v>150</v>
      </c>
      <c r="B20" s="138"/>
      <c r="C20" s="133">
        <v>9</v>
      </c>
      <c r="D20" s="133"/>
    </row>
    <row r="21" spans="1:4" ht="15">
      <c r="A21" s="127" t="s">
        <v>151</v>
      </c>
      <c r="B21" s="138"/>
      <c r="C21" s="133"/>
      <c r="D21" s="135">
        <f>D14+D15+D16+D17+D18+D19+D20</f>
        <v>0</v>
      </c>
    </row>
    <row r="22" spans="1:4" ht="14.25">
      <c r="A22" s="139"/>
      <c r="B22" s="139"/>
      <c r="C22" s="139"/>
      <c r="D22" s="139"/>
    </row>
    <row r="23" spans="1:4" ht="15.75" customHeight="1">
      <c r="A23" s="249" t="s">
        <v>152</v>
      </c>
      <c r="B23" s="249"/>
      <c r="C23" s="249"/>
      <c r="D23" s="249"/>
    </row>
    <row r="24" spans="1:4" s="140" customFormat="1" ht="15">
      <c r="A24" s="122" t="s">
        <v>153</v>
      </c>
      <c r="B24" s="123" t="s">
        <v>131</v>
      </c>
      <c r="C24" s="122" t="s">
        <v>132</v>
      </c>
      <c r="D24" s="122" t="s">
        <v>133</v>
      </c>
    </row>
    <row r="25" spans="1:4" s="140" customFormat="1" ht="15">
      <c r="A25" s="124" t="s">
        <v>134</v>
      </c>
      <c r="B25" s="125" t="s">
        <v>135</v>
      </c>
      <c r="C25" s="126" t="s">
        <v>136</v>
      </c>
      <c r="D25" s="126" t="s">
        <v>137</v>
      </c>
    </row>
    <row r="26" spans="1:4" s="140" customFormat="1" ht="15">
      <c r="A26" s="127" t="s">
        <v>138</v>
      </c>
      <c r="B26" s="129"/>
      <c r="C26" s="129"/>
      <c r="D26" s="127"/>
    </row>
    <row r="27" spans="1:4" ht="14.25">
      <c r="A27" s="129" t="s">
        <v>139</v>
      </c>
      <c r="B27" s="138">
        <v>710.3</v>
      </c>
      <c r="C27" s="133">
        <v>65</v>
      </c>
      <c r="D27" s="133">
        <f>B27/10*C27</f>
        <v>4616.95</v>
      </c>
    </row>
    <row r="28" spans="1:4" ht="14.25">
      <c r="A28" s="129" t="s">
        <v>140</v>
      </c>
      <c r="B28" s="138">
        <v>274.9</v>
      </c>
      <c r="C28" s="133">
        <v>104</v>
      </c>
      <c r="D28" s="133">
        <f>B28/10*C28</f>
        <v>2858.96</v>
      </c>
    </row>
    <row r="29" spans="1:4" ht="14.25">
      <c r="A29" s="129" t="s">
        <v>141</v>
      </c>
      <c r="B29" s="138">
        <v>442.1</v>
      </c>
      <c r="C29" s="133">
        <v>60</v>
      </c>
      <c r="D29" s="133">
        <f>B29/10*C29</f>
        <v>2652.6</v>
      </c>
    </row>
    <row r="30" spans="1:4" ht="14.25">
      <c r="A30" s="129" t="s">
        <v>142</v>
      </c>
      <c r="B30" s="138">
        <v>130.7</v>
      </c>
      <c r="C30" s="133">
        <v>55</v>
      </c>
      <c r="D30" s="133">
        <f>B30/10*C30</f>
        <v>718.8499999999999</v>
      </c>
    </row>
    <row r="31" spans="1:4" ht="14.25">
      <c r="A31" s="129" t="s">
        <v>143</v>
      </c>
      <c r="B31" s="138"/>
      <c r="C31" s="133">
        <v>60</v>
      </c>
      <c r="D31" s="133">
        <f>B31/10*C31</f>
        <v>0</v>
      </c>
    </row>
    <row r="32" spans="1:4" ht="15">
      <c r="A32" s="127" t="s">
        <v>144</v>
      </c>
      <c r="B32" s="135">
        <f>SUM(B27:B31)</f>
        <v>1558</v>
      </c>
      <c r="C32" s="133"/>
      <c r="D32" s="135">
        <f>D27+D28+D29+D30+D31</f>
        <v>10847.36</v>
      </c>
    </row>
    <row r="33" spans="1:4" ht="14.25">
      <c r="A33" s="129" t="s">
        <v>145</v>
      </c>
      <c r="B33" s="138">
        <v>4587.2</v>
      </c>
      <c r="C33" s="133">
        <v>15</v>
      </c>
      <c r="D33" s="133">
        <f>B33/10*C33</f>
        <v>6880.799999999999</v>
      </c>
    </row>
    <row r="34" spans="1:4" ht="14.25">
      <c r="A34" s="129" t="s">
        <v>146</v>
      </c>
      <c r="B34" s="138">
        <v>10000</v>
      </c>
      <c r="C34" s="133">
        <v>3.5</v>
      </c>
      <c r="D34" s="133">
        <f>B34*C34/1000</f>
        <v>35</v>
      </c>
    </row>
    <row r="35" spans="1:4" ht="14.25">
      <c r="A35" s="129" t="s">
        <v>147</v>
      </c>
      <c r="B35" s="138">
        <v>0</v>
      </c>
      <c r="C35" s="133">
        <v>37.5</v>
      </c>
      <c r="D35" s="133">
        <f>B35/10*C35</f>
        <v>0</v>
      </c>
    </row>
    <row r="36" spans="1:4" ht="14.25">
      <c r="A36" s="129" t="s">
        <v>148</v>
      </c>
      <c r="B36" s="138"/>
      <c r="C36" s="133">
        <v>10</v>
      </c>
      <c r="D36" s="133">
        <f>B36/10*C36</f>
        <v>0</v>
      </c>
    </row>
    <row r="37" spans="1:4" ht="14.25">
      <c r="A37" s="129" t="s">
        <v>149</v>
      </c>
      <c r="B37" s="138"/>
      <c r="C37" s="133">
        <v>12</v>
      </c>
      <c r="D37" s="133">
        <f>B37/10*C37</f>
        <v>0</v>
      </c>
    </row>
    <row r="38" spans="1:4" ht="14.25">
      <c r="A38" s="129" t="s">
        <v>150</v>
      </c>
      <c r="B38" s="138"/>
      <c r="C38" s="133">
        <v>9</v>
      </c>
      <c r="D38" s="133">
        <f>B38/10*C38</f>
        <v>0</v>
      </c>
    </row>
    <row r="39" spans="1:4" ht="15">
      <c r="A39" s="127" t="s">
        <v>151</v>
      </c>
      <c r="B39" s="138"/>
      <c r="C39" s="133"/>
      <c r="D39" s="141">
        <f>SUM(D32:D38)</f>
        <v>17763.16</v>
      </c>
    </row>
    <row r="41" spans="1:4" ht="15.75" customHeight="1">
      <c r="A41" s="249" t="s">
        <v>42</v>
      </c>
      <c r="B41" s="249"/>
      <c r="C41" s="249"/>
      <c r="D41" s="249"/>
    </row>
    <row r="42" spans="1:4" s="140" customFormat="1" ht="15">
      <c r="A42" s="122" t="s">
        <v>153</v>
      </c>
      <c r="B42" s="123" t="s">
        <v>131</v>
      </c>
      <c r="C42" s="122" t="s">
        <v>132</v>
      </c>
      <c r="D42" s="122" t="s">
        <v>133</v>
      </c>
    </row>
    <row r="43" spans="1:4" s="140" customFormat="1" ht="15">
      <c r="A43" s="124" t="s">
        <v>134</v>
      </c>
      <c r="B43" s="125" t="s">
        <v>135</v>
      </c>
      <c r="C43" s="126" t="s">
        <v>136</v>
      </c>
      <c r="D43" s="126" t="s">
        <v>137</v>
      </c>
    </row>
    <row r="44" spans="1:4" s="140" customFormat="1" ht="15">
      <c r="A44" s="127" t="s">
        <v>138</v>
      </c>
      <c r="B44" s="129"/>
      <c r="C44" s="129"/>
      <c r="D44" s="127"/>
    </row>
    <row r="45" spans="1:4" ht="14.25">
      <c r="A45" s="129" t="s">
        <v>139</v>
      </c>
      <c r="B45" s="138">
        <v>100.5</v>
      </c>
      <c r="C45" s="133">
        <v>65</v>
      </c>
      <c r="D45" s="133">
        <f>B45/10*C45</f>
        <v>653.25</v>
      </c>
    </row>
    <row r="46" spans="1:4" ht="14.25">
      <c r="A46" s="129" t="s">
        <v>140</v>
      </c>
      <c r="B46" s="138">
        <v>103.4</v>
      </c>
      <c r="C46" s="133">
        <v>104</v>
      </c>
      <c r="D46" s="133">
        <f>B46/10*C46</f>
        <v>1075.36</v>
      </c>
    </row>
    <row r="47" spans="1:4" ht="14.25">
      <c r="A47" s="129" t="s">
        <v>141</v>
      </c>
      <c r="B47" s="138">
        <v>226.6</v>
      </c>
      <c r="C47" s="133">
        <v>60</v>
      </c>
      <c r="D47" s="133">
        <f>B47/10*C47</f>
        <v>1359.6</v>
      </c>
    </row>
    <row r="48" spans="1:4" ht="14.25">
      <c r="A48" s="129" t="s">
        <v>142</v>
      </c>
      <c r="B48" s="138">
        <v>16.6</v>
      </c>
      <c r="C48" s="133">
        <v>55</v>
      </c>
      <c r="D48" s="133">
        <f>B48/10*C48</f>
        <v>91.30000000000001</v>
      </c>
    </row>
    <row r="49" spans="1:4" ht="14.25">
      <c r="A49" s="129" t="s">
        <v>143</v>
      </c>
      <c r="B49" s="138"/>
      <c r="C49" s="133">
        <v>60</v>
      </c>
      <c r="D49" s="133">
        <f>B49/10*C49</f>
        <v>0</v>
      </c>
    </row>
    <row r="50" spans="1:4" ht="15">
      <c r="A50" s="127" t="s">
        <v>144</v>
      </c>
      <c r="B50" s="135">
        <f>SUM(B45:B49)</f>
        <v>447.1</v>
      </c>
      <c r="C50" s="133"/>
      <c r="D50" s="135">
        <f>D45+D46+D47+D48+D49</f>
        <v>3179.51</v>
      </c>
    </row>
    <row r="51" spans="1:4" ht="14.25">
      <c r="A51" s="129" t="s">
        <v>145</v>
      </c>
      <c r="B51" s="138">
        <v>799</v>
      </c>
      <c r="C51" s="133">
        <v>15</v>
      </c>
      <c r="D51" s="133">
        <f>B51/10*C51</f>
        <v>1198.5</v>
      </c>
    </row>
    <row r="52" spans="1:4" ht="14.25">
      <c r="A52" s="129" t="s">
        <v>146</v>
      </c>
      <c r="B52" s="138">
        <v>7000</v>
      </c>
      <c r="C52" s="133">
        <v>3.5</v>
      </c>
      <c r="D52" s="133">
        <f>B52*C52/1000</f>
        <v>24.5</v>
      </c>
    </row>
    <row r="53" spans="1:4" ht="14.25">
      <c r="A53" s="129" t="s">
        <v>147</v>
      </c>
      <c r="B53" s="138">
        <v>33.9</v>
      </c>
      <c r="C53" s="133">
        <v>37.5</v>
      </c>
      <c r="D53" s="133">
        <f>B53/10*C53</f>
        <v>127.12499999999999</v>
      </c>
    </row>
    <row r="54" spans="1:4" ht="14.25">
      <c r="A54" s="129" t="s">
        <v>148</v>
      </c>
      <c r="B54" s="138"/>
      <c r="C54" s="133">
        <v>10</v>
      </c>
      <c r="D54" s="133">
        <f>B54/10*C54</f>
        <v>0</v>
      </c>
    </row>
    <row r="55" spans="1:4" ht="14.25">
      <c r="A55" s="129" t="s">
        <v>149</v>
      </c>
      <c r="B55" s="138"/>
      <c r="C55" s="133">
        <v>12</v>
      </c>
      <c r="D55" s="133">
        <f>B55/10*C55</f>
        <v>0</v>
      </c>
    </row>
    <row r="56" spans="1:4" ht="14.25">
      <c r="A56" s="129" t="s">
        <v>150</v>
      </c>
      <c r="B56" s="138"/>
      <c r="C56" s="133">
        <v>9</v>
      </c>
      <c r="D56" s="133">
        <f>B56/10*C56</f>
        <v>0</v>
      </c>
    </row>
    <row r="57" spans="1:4" ht="15">
      <c r="A57" s="127" t="s">
        <v>151</v>
      </c>
      <c r="B57" s="138"/>
      <c r="C57" s="133"/>
      <c r="D57" s="135">
        <f>D50+D51+D52+D53+D54+D55+D56</f>
        <v>4529.635</v>
      </c>
    </row>
    <row r="59" spans="1:4" ht="15.75" customHeight="1">
      <c r="A59" s="249" t="s">
        <v>154</v>
      </c>
      <c r="B59" s="249"/>
      <c r="C59" s="249"/>
      <c r="D59" s="249"/>
    </row>
    <row r="60" spans="1:4" s="140" customFormat="1" ht="15">
      <c r="A60" s="122" t="s">
        <v>153</v>
      </c>
      <c r="B60" s="123" t="s">
        <v>131</v>
      </c>
      <c r="C60" s="122" t="s">
        <v>132</v>
      </c>
      <c r="D60" s="122" t="s">
        <v>133</v>
      </c>
    </row>
    <row r="61" spans="1:4" s="140" customFormat="1" ht="15">
      <c r="A61" s="124" t="s">
        <v>134</v>
      </c>
      <c r="B61" s="125" t="s">
        <v>135</v>
      </c>
      <c r="C61" s="126" t="s">
        <v>136</v>
      </c>
      <c r="D61" s="126" t="s">
        <v>137</v>
      </c>
    </row>
    <row r="62" spans="1:4" s="140" customFormat="1" ht="15">
      <c r="A62" s="127" t="s">
        <v>138</v>
      </c>
      <c r="B62" s="129"/>
      <c r="C62" s="129"/>
      <c r="D62" s="127"/>
    </row>
    <row r="63" spans="1:4" ht="14.25">
      <c r="A63" s="129" t="s">
        <v>139</v>
      </c>
      <c r="B63" s="138"/>
      <c r="C63" s="133">
        <v>65</v>
      </c>
      <c r="D63" s="133">
        <f>B63/10*C63</f>
        <v>0</v>
      </c>
    </row>
    <row r="64" spans="1:4" ht="14.25">
      <c r="A64" s="129" t="s">
        <v>140</v>
      </c>
      <c r="B64" s="138"/>
      <c r="C64" s="133">
        <v>104</v>
      </c>
      <c r="D64" s="133">
        <f>B64/10*C64</f>
        <v>0</v>
      </c>
    </row>
    <row r="65" spans="1:4" ht="14.25">
      <c r="A65" s="129" t="s">
        <v>141</v>
      </c>
      <c r="B65" s="138"/>
      <c r="C65" s="133">
        <v>60</v>
      </c>
      <c r="D65" s="133">
        <f>B65/10*C65</f>
        <v>0</v>
      </c>
    </row>
    <row r="66" spans="1:4" ht="14.25">
      <c r="A66" s="129" t="s">
        <v>142</v>
      </c>
      <c r="B66" s="138"/>
      <c r="C66" s="133">
        <v>55</v>
      </c>
      <c r="D66" s="133">
        <f>B66/10*C66</f>
        <v>0</v>
      </c>
    </row>
    <row r="67" spans="1:4" ht="14.25">
      <c r="A67" s="129" t="s">
        <v>143</v>
      </c>
      <c r="B67" s="138"/>
      <c r="C67" s="133">
        <v>60</v>
      </c>
      <c r="D67" s="133">
        <f>B67/10*C67</f>
        <v>0</v>
      </c>
    </row>
    <row r="68" spans="1:4" ht="15">
      <c r="A68" s="127" t="s">
        <v>144</v>
      </c>
      <c r="B68" s="135"/>
      <c r="C68" s="133"/>
      <c r="D68" s="135">
        <f>D63+D64+D65+D66+D67</f>
        <v>0</v>
      </c>
    </row>
    <row r="69" spans="1:4" ht="14.25">
      <c r="A69" s="129" t="s">
        <v>145</v>
      </c>
      <c r="B69" s="138"/>
      <c r="C69" s="133">
        <v>15</v>
      </c>
      <c r="D69" s="133">
        <f>B69/10*C69</f>
        <v>0</v>
      </c>
    </row>
    <row r="70" spans="1:4" ht="14.25">
      <c r="A70" s="129" t="s">
        <v>146</v>
      </c>
      <c r="B70" s="138"/>
      <c r="C70" s="133">
        <v>3.5</v>
      </c>
      <c r="D70" s="133">
        <f>B70*C70/1000</f>
        <v>0</v>
      </c>
    </row>
    <row r="71" spans="1:4" ht="14.25">
      <c r="A71" s="129" t="s">
        <v>147</v>
      </c>
      <c r="B71" s="138"/>
      <c r="C71" s="133">
        <v>37.5</v>
      </c>
      <c r="D71" s="133">
        <f>B71/10*C71</f>
        <v>0</v>
      </c>
    </row>
    <row r="72" spans="1:4" ht="14.25">
      <c r="A72" s="129" t="s">
        <v>148</v>
      </c>
      <c r="B72" s="138"/>
      <c r="C72" s="133">
        <v>10</v>
      </c>
      <c r="D72" s="133">
        <f>B72/10*C72</f>
        <v>0</v>
      </c>
    </row>
    <row r="73" spans="1:4" ht="14.25">
      <c r="A73" s="129" t="s">
        <v>149</v>
      </c>
      <c r="B73" s="138"/>
      <c r="C73" s="133">
        <v>12</v>
      </c>
      <c r="D73" s="133">
        <f>B73/10*C73</f>
        <v>0</v>
      </c>
    </row>
    <row r="74" spans="1:4" ht="14.25">
      <c r="A74" s="129" t="s">
        <v>150</v>
      </c>
      <c r="B74" s="138"/>
      <c r="C74" s="133">
        <v>9</v>
      </c>
      <c r="D74" s="133">
        <f>B74/10*C74</f>
        <v>0</v>
      </c>
    </row>
    <row r="75" spans="1:4" ht="15">
      <c r="A75" s="127" t="s">
        <v>151</v>
      </c>
      <c r="B75" s="138"/>
      <c r="C75" s="133"/>
      <c r="D75" s="135">
        <f>D68+D69+D70+D71+D72+D73+D74</f>
        <v>0</v>
      </c>
    </row>
    <row r="77" spans="1:4" ht="18">
      <c r="A77" s="249" t="s">
        <v>155</v>
      </c>
      <c r="B77" s="249"/>
      <c r="C77" s="249"/>
      <c r="D77" s="249"/>
    </row>
    <row r="78" spans="1:4" s="140" customFormat="1" ht="15">
      <c r="A78" s="122" t="s">
        <v>153</v>
      </c>
      <c r="B78" s="123" t="s">
        <v>131</v>
      </c>
      <c r="C78" s="122" t="s">
        <v>132</v>
      </c>
      <c r="D78" s="122" t="s">
        <v>133</v>
      </c>
    </row>
    <row r="79" spans="1:4" s="140" customFormat="1" ht="15">
      <c r="A79" s="124" t="s">
        <v>134</v>
      </c>
      <c r="B79" s="125" t="s">
        <v>135</v>
      </c>
      <c r="C79" s="126" t="s">
        <v>136</v>
      </c>
      <c r="D79" s="126" t="s">
        <v>137</v>
      </c>
    </row>
    <row r="80" spans="1:4" s="140" customFormat="1" ht="15">
      <c r="A80" s="127" t="s">
        <v>138</v>
      </c>
      <c r="B80" s="127"/>
      <c r="C80" s="127"/>
      <c r="D80" s="127"/>
    </row>
    <row r="81" spans="1:4" ht="14.25">
      <c r="A81" s="129" t="s">
        <v>139</v>
      </c>
      <c r="B81" s="133">
        <f>B63+B45+B27+B9</f>
        <v>810.8</v>
      </c>
      <c r="C81" s="133">
        <v>65</v>
      </c>
      <c r="D81" s="133">
        <f>B81/10*C81</f>
        <v>5270.2</v>
      </c>
    </row>
    <row r="82" spans="1:4" ht="14.25">
      <c r="A82" s="129" t="s">
        <v>140</v>
      </c>
      <c r="B82" s="133">
        <f>B64+B46+B28+B10</f>
        <v>378.29999999999995</v>
      </c>
      <c r="C82" s="133">
        <v>104</v>
      </c>
      <c r="D82" s="133">
        <f>B82/10*C82</f>
        <v>3934.3199999999997</v>
      </c>
    </row>
    <row r="83" spans="1:4" ht="14.25">
      <c r="A83" s="129" t="s">
        <v>141</v>
      </c>
      <c r="B83" s="133">
        <f>B65+B47+B29+B11</f>
        <v>668.7</v>
      </c>
      <c r="C83" s="133">
        <v>60</v>
      </c>
      <c r="D83" s="133">
        <f>B83/10*C83</f>
        <v>4012.2000000000003</v>
      </c>
    </row>
    <row r="84" spans="1:4" ht="14.25">
      <c r="A84" s="129" t="s">
        <v>142</v>
      </c>
      <c r="B84" s="133">
        <f>B66+B48+B30+B12</f>
        <v>147.29999999999998</v>
      </c>
      <c r="C84" s="133">
        <v>55</v>
      </c>
      <c r="D84" s="133">
        <f>B84/10*C84</f>
        <v>810.15</v>
      </c>
    </row>
    <row r="85" spans="1:4" ht="14.25">
      <c r="A85" s="129" t="s">
        <v>143</v>
      </c>
      <c r="B85" s="133">
        <f>B67+B49+B31+B13</f>
        <v>0</v>
      </c>
      <c r="C85" s="133">
        <v>60</v>
      </c>
      <c r="D85" s="133">
        <f>B85/10*C85</f>
        <v>0</v>
      </c>
    </row>
    <row r="86" spans="1:4" ht="15">
      <c r="A86" s="127" t="s">
        <v>144</v>
      </c>
      <c r="B86" s="135">
        <f>SUM(B81:B85)</f>
        <v>2005.1</v>
      </c>
      <c r="C86" s="133"/>
      <c r="D86" s="135">
        <f>D81+D82+D83+D84+D85</f>
        <v>14026.87</v>
      </c>
    </row>
    <row r="87" spans="1:4" ht="14.25">
      <c r="A87" s="129" t="s">
        <v>145</v>
      </c>
      <c r="B87" s="133">
        <f aca="true" t="shared" si="0" ref="B87:B92">B69+B51+B33+B15</f>
        <v>5386.2</v>
      </c>
      <c r="C87" s="133">
        <v>15</v>
      </c>
      <c r="D87" s="133">
        <f>B87/10*C87</f>
        <v>8079.3</v>
      </c>
    </row>
    <row r="88" spans="1:4" ht="14.25">
      <c r="A88" s="129" t="s">
        <v>146</v>
      </c>
      <c r="B88" s="133">
        <f t="shared" si="0"/>
        <v>17000</v>
      </c>
      <c r="C88" s="133">
        <v>3.5</v>
      </c>
      <c r="D88" s="133">
        <f>B88*C88/1000</f>
        <v>59.5</v>
      </c>
    </row>
    <row r="89" spans="1:4" ht="14.25">
      <c r="A89" s="129" t="s">
        <v>147</v>
      </c>
      <c r="B89" s="133">
        <f t="shared" si="0"/>
        <v>33.9</v>
      </c>
      <c r="C89" s="133">
        <v>37.5</v>
      </c>
      <c r="D89" s="133">
        <f>B89/10*C89</f>
        <v>127.12499999999999</v>
      </c>
    </row>
    <row r="90" spans="1:4" ht="14.25">
      <c r="A90" s="129" t="s">
        <v>148</v>
      </c>
      <c r="B90" s="133">
        <f t="shared" si="0"/>
        <v>0</v>
      </c>
      <c r="C90" s="133">
        <v>10</v>
      </c>
      <c r="D90" s="133">
        <f>B90/10*C90</f>
        <v>0</v>
      </c>
    </row>
    <row r="91" spans="1:4" ht="14.25">
      <c r="A91" s="129" t="s">
        <v>149</v>
      </c>
      <c r="B91" s="133">
        <f t="shared" si="0"/>
        <v>0</v>
      </c>
      <c r="C91" s="133">
        <v>12</v>
      </c>
      <c r="D91" s="133">
        <f>B91/10*C91</f>
        <v>0</v>
      </c>
    </row>
    <row r="92" spans="1:4" ht="14.25">
      <c r="A92" s="129" t="s">
        <v>150</v>
      </c>
      <c r="B92" s="133">
        <f t="shared" si="0"/>
        <v>0</v>
      </c>
      <c r="C92" s="133">
        <v>9</v>
      </c>
      <c r="D92" s="133">
        <f>B92/10*C92</f>
        <v>0</v>
      </c>
    </row>
    <row r="93" spans="1:4" ht="15">
      <c r="A93" s="127" t="s">
        <v>151</v>
      </c>
      <c r="B93" s="133"/>
      <c r="C93" s="133"/>
      <c r="D93" s="141">
        <f>D86+D87+D88+D89+D90+D91+D92</f>
        <v>22292.795000000002</v>
      </c>
    </row>
    <row r="95" ht="12.75">
      <c r="A95" s="119" t="s">
        <v>186</v>
      </c>
    </row>
    <row r="97" spans="1:3" ht="12.75">
      <c r="A97" s="142" t="s">
        <v>187</v>
      </c>
      <c r="B97" s="169"/>
      <c r="C97" s="168" t="s">
        <v>156</v>
      </c>
    </row>
    <row r="98" spans="1:4" ht="12.75">
      <c r="A98" s="142" t="s">
        <v>182</v>
      </c>
      <c r="C98" s="168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8"/>
  <sheetViews>
    <sheetView zoomScalePageLayoutView="0" workbookViewId="0" topLeftCell="A37">
      <selection activeCell="E20" sqref="E20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44"/>
      <c r="B1" s="219"/>
      <c r="C1" s="219"/>
      <c r="D1" s="219"/>
      <c r="E1" s="219"/>
      <c r="F1" s="219"/>
      <c r="G1" s="219"/>
      <c r="H1" s="219"/>
      <c r="I1" s="219"/>
    </row>
    <row r="2" spans="1:9" ht="15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3" spans="1:9" ht="15">
      <c r="A3" s="237" t="s">
        <v>246</v>
      </c>
      <c r="B3" s="218"/>
      <c r="C3" s="218"/>
      <c r="D3" s="218"/>
      <c r="E3" s="218"/>
      <c r="F3" s="218"/>
      <c r="G3" s="218"/>
      <c r="H3" s="218"/>
      <c r="I3" s="218"/>
    </row>
    <row r="5" spans="1:9" ht="30" customHeight="1">
      <c r="A5" s="245" t="s">
        <v>1</v>
      </c>
      <c r="B5" s="247" t="s">
        <v>2</v>
      </c>
      <c r="C5" s="4" t="s">
        <v>3</v>
      </c>
      <c r="D5" s="11" t="s">
        <v>113</v>
      </c>
      <c r="E5" s="11" t="s">
        <v>120</v>
      </c>
      <c r="F5" s="4" t="s">
        <v>121</v>
      </c>
      <c r="G5" s="18" t="s">
        <v>4</v>
      </c>
      <c r="H5" s="18" t="s">
        <v>4</v>
      </c>
      <c r="I5" s="19" t="s">
        <v>4</v>
      </c>
    </row>
    <row r="6" spans="1:9" ht="35.25" thickBot="1">
      <c r="A6" s="246"/>
      <c r="B6" s="248"/>
      <c r="C6" s="47" t="s">
        <v>233</v>
      </c>
      <c r="D6" s="48" t="s">
        <v>234</v>
      </c>
      <c r="E6" s="48" t="s">
        <v>235</v>
      </c>
      <c r="F6" s="47" t="s">
        <v>235</v>
      </c>
      <c r="G6" s="49" t="s">
        <v>236</v>
      </c>
      <c r="H6" s="49" t="s">
        <v>237</v>
      </c>
      <c r="I6" s="50" t="s">
        <v>238</v>
      </c>
    </row>
    <row r="7" spans="1:9" ht="26.25">
      <c r="A7" s="238">
        <v>1</v>
      </c>
      <c r="B7" s="51" t="s">
        <v>5</v>
      </c>
      <c r="C7" s="52">
        <v>628</v>
      </c>
      <c r="D7" s="53">
        <v>573</v>
      </c>
      <c r="E7" s="53">
        <v>410</v>
      </c>
      <c r="F7" s="54">
        <v>410</v>
      </c>
      <c r="G7" s="55">
        <f>F7/E7*100</f>
        <v>100</v>
      </c>
      <c r="H7" s="56">
        <f>F7/D7*100</f>
        <v>71.55322862129145</v>
      </c>
      <c r="I7" s="57">
        <f>F7/C7*100</f>
        <v>65.28662420382165</v>
      </c>
    </row>
    <row r="8" spans="1:9" ht="15">
      <c r="A8" s="239"/>
      <c r="B8" s="7" t="s">
        <v>6</v>
      </c>
      <c r="C8" s="6">
        <v>13</v>
      </c>
      <c r="D8" s="10">
        <v>-8</v>
      </c>
      <c r="E8" s="10">
        <v>3</v>
      </c>
      <c r="F8" s="6">
        <v>3</v>
      </c>
      <c r="G8" s="20">
        <f>F8/E8*100</f>
        <v>100</v>
      </c>
      <c r="H8" s="21">
        <f aca="true" t="shared" si="0" ref="H8:H74">F8/D8*100</f>
        <v>-37.5</v>
      </c>
      <c r="I8" s="58">
        <f aca="true" t="shared" si="1" ref="I8:I74">F8/C8*100</f>
        <v>23.076923076923077</v>
      </c>
    </row>
    <row r="9" spans="1:9" ht="15">
      <c r="A9" s="239"/>
      <c r="B9" s="40" t="s">
        <v>117</v>
      </c>
      <c r="C9" s="41">
        <v>0</v>
      </c>
      <c r="D9" s="42">
        <v>0</v>
      </c>
      <c r="E9" s="42">
        <v>0</v>
      </c>
      <c r="F9" s="43">
        <v>0</v>
      </c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9" ht="15.75" thickBot="1">
      <c r="A10" s="240"/>
      <c r="B10" s="59" t="s">
        <v>7</v>
      </c>
      <c r="C10" s="60">
        <v>3</v>
      </c>
      <c r="D10" s="61">
        <v>-8</v>
      </c>
      <c r="E10" s="61">
        <v>0</v>
      </c>
      <c r="F10" s="60">
        <v>-3</v>
      </c>
      <c r="G10" s="62" t="e">
        <f aca="true" t="shared" si="2" ref="G10:G75">F10/E10*100</f>
        <v>#DIV/0!</v>
      </c>
      <c r="H10" s="63">
        <f t="shared" si="0"/>
        <v>37.5</v>
      </c>
      <c r="I10" s="64">
        <f t="shared" si="1"/>
        <v>-100</v>
      </c>
    </row>
    <row r="11" spans="1:9" ht="15">
      <c r="A11" s="238">
        <v>2</v>
      </c>
      <c r="B11" s="65" t="s">
        <v>8</v>
      </c>
      <c r="C11" s="52">
        <v>290</v>
      </c>
      <c r="D11" s="53">
        <v>319</v>
      </c>
      <c r="E11" s="53">
        <v>343</v>
      </c>
      <c r="F11" s="53">
        <v>343</v>
      </c>
      <c r="G11" s="55">
        <f t="shared" si="2"/>
        <v>100</v>
      </c>
      <c r="H11" s="56">
        <f t="shared" si="0"/>
        <v>107.52351097178683</v>
      </c>
      <c r="I11" s="57">
        <f t="shared" si="1"/>
        <v>118.27586206896552</v>
      </c>
    </row>
    <row r="12" spans="1:9" ht="15">
      <c r="A12" s="239"/>
      <c r="B12" s="7" t="s">
        <v>9</v>
      </c>
      <c r="C12" s="6">
        <v>159</v>
      </c>
      <c r="D12" s="10">
        <v>311</v>
      </c>
      <c r="E12" s="10">
        <v>315</v>
      </c>
      <c r="F12" s="10">
        <v>315</v>
      </c>
      <c r="G12" s="20">
        <f t="shared" si="2"/>
        <v>100</v>
      </c>
      <c r="H12" s="21">
        <f t="shared" si="0"/>
        <v>101.28617363344053</v>
      </c>
      <c r="I12" s="58">
        <f t="shared" si="1"/>
        <v>198.11320754716982</v>
      </c>
    </row>
    <row r="13" spans="1:9" ht="15">
      <c r="A13" s="239"/>
      <c r="B13" s="7" t="s">
        <v>10</v>
      </c>
      <c r="C13" s="6">
        <v>17</v>
      </c>
      <c r="D13" s="10">
        <v>10</v>
      </c>
      <c r="E13" s="10">
        <v>10</v>
      </c>
      <c r="F13" s="10">
        <v>10</v>
      </c>
      <c r="G13" s="20">
        <f t="shared" si="2"/>
        <v>100</v>
      </c>
      <c r="H13" s="21">
        <f t="shared" si="0"/>
        <v>100</v>
      </c>
      <c r="I13" s="58">
        <f t="shared" si="1"/>
        <v>58.82352941176471</v>
      </c>
    </row>
    <row r="14" spans="1:9" ht="15">
      <c r="A14" s="239"/>
      <c r="B14" s="7" t="s">
        <v>11</v>
      </c>
      <c r="C14" s="6">
        <v>15</v>
      </c>
      <c r="D14" s="10">
        <v>6</v>
      </c>
      <c r="E14" s="10">
        <v>6</v>
      </c>
      <c r="F14" s="10">
        <v>7</v>
      </c>
      <c r="G14" s="20">
        <f t="shared" si="2"/>
        <v>116.66666666666667</v>
      </c>
      <c r="H14" s="21">
        <f t="shared" si="0"/>
        <v>116.66666666666667</v>
      </c>
      <c r="I14" s="58">
        <f t="shared" si="1"/>
        <v>46.666666666666664</v>
      </c>
    </row>
    <row r="15" spans="1:9" ht="26.25">
      <c r="A15" s="239"/>
      <c r="B15" s="8" t="s">
        <v>12</v>
      </c>
      <c r="C15" s="6">
        <f>C12+C14</f>
        <v>174</v>
      </c>
      <c r="D15" s="6">
        <f>D12+D14</f>
        <v>317</v>
      </c>
      <c r="E15" s="6">
        <f>E12+E14</f>
        <v>321</v>
      </c>
      <c r="F15" s="6">
        <f>F12+F14</f>
        <v>322</v>
      </c>
      <c r="G15" s="20">
        <f t="shared" si="2"/>
        <v>100.31152647975077</v>
      </c>
      <c r="H15" s="21">
        <f t="shared" si="0"/>
        <v>101.57728706624604</v>
      </c>
      <c r="I15" s="58">
        <f t="shared" si="1"/>
        <v>185.05747126436782</v>
      </c>
    </row>
    <row r="16" spans="1:9" ht="26.25">
      <c r="A16" s="239"/>
      <c r="B16" s="24" t="s">
        <v>13</v>
      </c>
      <c r="C16" s="25">
        <f>C14/C15</f>
        <v>0.08620689655172414</v>
      </c>
      <c r="D16" s="26">
        <f>D14/D15</f>
        <v>0.01892744479495268</v>
      </c>
      <c r="E16" s="26">
        <f>E14/E15</f>
        <v>0.018691588785046728</v>
      </c>
      <c r="F16" s="27">
        <f>F14/F15</f>
        <v>0.021739130434782608</v>
      </c>
      <c r="G16" s="20">
        <f t="shared" si="2"/>
        <v>116.30434782608697</v>
      </c>
      <c r="H16" s="21">
        <f t="shared" si="0"/>
        <v>114.85507246376811</v>
      </c>
      <c r="I16" s="58">
        <f t="shared" si="1"/>
        <v>25.217391304347824</v>
      </c>
    </row>
    <row r="17" spans="1:9" ht="15.75" thickBot="1">
      <c r="A17" s="240"/>
      <c r="B17" s="66" t="s">
        <v>14</v>
      </c>
      <c r="C17" s="67">
        <f>C13/C15</f>
        <v>0.09770114942528736</v>
      </c>
      <c r="D17" s="68">
        <f>D13/D15</f>
        <v>0.031545741324921134</v>
      </c>
      <c r="E17" s="68">
        <f>E13/E15</f>
        <v>0.03115264797507788</v>
      </c>
      <c r="F17" s="69">
        <f>F13/F15</f>
        <v>0.031055900621118012</v>
      </c>
      <c r="G17" s="62">
        <f t="shared" si="2"/>
        <v>99.6894409937888</v>
      </c>
      <c r="H17" s="63">
        <f t="shared" si="0"/>
        <v>98.4472049689441</v>
      </c>
      <c r="I17" s="64">
        <f t="shared" si="1"/>
        <v>31.78662769455608</v>
      </c>
    </row>
    <row r="18" spans="1:9" ht="15">
      <c r="A18" s="238">
        <v>3</v>
      </c>
      <c r="B18" s="65" t="s">
        <v>15</v>
      </c>
      <c r="C18" s="52">
        <v>1221.12</v>
      </c>
      <c r="D18" s="53">
        <v>24803</v>
      </c>
      <c r="E18" s="180">
        <v>25500</v>
      </c>
      <c r="F18" s="54">
        <v>26800</v>
      </c>
      <c r="G18" s="55">
        <f t="shared" si="2"/>
        <v>105.09803921568628</v>
      </c>
      <c r="H18" s="56">
        <f t="shared" si="0"/>
        <v>108.05144538967059</v>
      </c>
      <c r="I18" s="57">
        <f t="shared" si="1"/>
        <v>2194.706498951782</v>
      </c>
    </row>
    <row r="19" spans="1:9" ht="26.25" thickBot="1">
      <c r="A19" s="240"/>
      <c r="B19" s="70" t="s">
        <v>16</v>
      </c>
      <c r="C19" s="71">
        <f>C18/C12/9*1000</f>
        <v>853.3333333333333</v>
      </c>
      <c r="D19" s="71">
        <f>D18/D12/9*1000</f>
        <v>8861.37906395141</v>
      </c>
      <c r="E19" s="71">
        <f>E18/E12/9*1000</f>
        <v>8994.708994708993</v>
      </c>
      <c r="F19" s="71">
        <f>F18/F12/9*1000</f>
        <v>9453.26278659612</v>
      </c>
      <c r="G19" s="62">
        <f t="shared" si="2"/>
        <v>105.0980392156863</v>
      </c>
      <c r="H19" s="63">
        <f t="shared" si="0"/>
        <v>106.67936354345258</v>
      </c>
      <c r="I19" s="64">
        <f t="shared" si="1"/>
        <v>1107.804232804233</v>
      </c>
    </row>
    <row r="20" spans="1:9" ht="26.25">
      <c r="A20" s="238">
        <v>4</v>
      </c>
      <c r="B20" s="51" t="s">
        <v>20</v>
      </c>
      <c r="C20" s="52">
        <v>30000</v>
      </c>
      <c r="D20" s="53">
        <v>38238.6</v>
      </c>
      <c r="E20" s="180">
        <v>39000</v>
      </c>
      <c r="F20" s="54">
        <v>40150</v>
      </c>
      <c r="G20" s="55">
        <f t="shared" si="2"/>
        <v>102.94871794871794</v>
      </c>
      <c r="H20" s="56">
        <f t="shared" si="0"/>
        <v>104.99861396599248</v>
      </c>
      <c r="I20" s="57">
        <f t="shared" si="1"/>
        <v>133.83333333333334</v>
      </c>
    </row>
    <row r="21" spans="1:9" ht="15.75" thickBot="1">
      <c r="A21" s="240"/>
      <c r="B21" s="75" t="s">
        <v>17</v>
      </c>
      <c r="C21" s="76">
        <f>C20/C7/9*1000</f>
        <v>5307.855626326965</v>
      </c>
      <c r="D21" s="76">
        <f>D20/D7/9*1000</f>
        <v>7414.892379290285</v>
      </c>
      <c r="E21" s="76">
        <f>E20/E7/9*1000</f>
        <v>10569.105691056911</v>
      </c>
      <c r="F21" s="76">
        <f>F20/F7/9*1000</f>
        <v>10880.758807588074</v>
      </c>
      <c r="G21" s="62">
        <f t="shared" si="2"/>
        <v>102.94871794871791</v>
      </c>
      <c r="H21" s="63">
        <f t="shared" si="0"/>
        <v>146.74196537198458</v>
      </c>
      <c r="I21" s="79">
        <f t="shared" si="1"/>
        <v>204.9934959349593</v>
      </c>
    </row>
    <row r="22" spans="1:9" ht="39">
      <c r="A22" s="238">
        <v>5</v>
      </c>
      <c r="B22" s="80" t="s">
        <v>18</v>
      </c>
      <c r="C22" s="52">
        <v>170</v>
      </c>
      <c r="D22" s="53">
        <v>59</v>
      </c>
      <c r="E22" s="53">
        <v>50</v>
      </c>
      <c r="F22" s="74">
        <v>52</v>
      </c>
      <c r="G22" s="55">
        <f t="shared" si="2"/>
        <v>104</v>
      </c>
      <c r="H22" s="56">
        <f t="shared" si="0"/>
        <v>88.13559322033898</v>
      </c>
      <c r="I22" s="81">
        <f t="shared" si="1"/>
        <v>30.58823529411765</v>
      </c>
    </row>
    <row r="23" spans="1:9" ht="27" thickBot="1">
      <c r="A23" s="240"/>
      <c r="B23" s="82" t="s">
        <v>21</v>
      </c>
      <c r="C23" s="71">
        <f>C22/C7*100</f>
        <v>27.070063694267514</v>
      </c>
      <c r="D23" s="72">
        <f>D22/D7*100</f>
        <v>10.296684118673648</v>
      </c>
      <c r="E23" s="72">
        <f>E22/E7*100</f>
        <v>12.195121951219512</v>
      </c>
      <c r="F23" s="83">
        <f>F22/F7*100</f>
        <v>12.682926829268293</v>
      </c>
      <c r="G23" s="62">
        <f t="shared" si="2"/>
        <v>104</v>
      </c>
      <c r="H23" s="63">
        <f t="shared" si="0"/>
        <v>123.17486564696156</v>
      </c>
      <c r="I23" s="79">
        <f t="shared" si="1"/>
        <v>46.85222381635582</v>
      </c>
    </row>
    <row r="24" spans="1:9" ht="36.75" customHeight="1">
      <c r="A24" s="241">
        <v>6</v>
      </c>
      <c r="B24" s="99" t="s">
        <v>19</v>
      </c>
      <c r="C24" s="96"/>
      <c r="D24" s="97"/>
      <c r="E24" s="97"/>
      <c r="F24" s="96"/>
      <c r="G24" s="55"/>
      <c r="H24" s="56"/>
      <c r="I24" s="81"/>
    </row>
    <row r="25" spans="1:9" ht="15">
      <c r="A25" s="242"/>
      <c r="B25" s="9" t="s">
        <v>23</v>
      </c>
      <c r="C25" s="6"/>
      <c r="D25" s="10">
        <v>31</v>
      </c>
      <c r="E25" s="10">
        <v>7</v>
      </c>
      <c r="F25" s="13">
        <v>10</v>
      </c>
      <c r="G25" s="20">
        <f t="shared" si="2"/>
        <v>142.85714285714286</v>
      </c>
      <c r="H25" s="21">
        <f t="shared" si="0"/>
        <v>32.25806451612903</v>
      </c>
      <c r="I25" s="84" t="e">
        <f t="shared" si="1"/>
        <v>#DIV/0!</v>
      </c>
    </row>
    <row r="26" spans="1:9" ht="15">
      <c r="A26" s="242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42"/>
      <c r="B27" s="7" t="s">
        <v>239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42"/>
      <c r="B28" s="7" t="s">
        <v>25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42"/>
      <c r="B29" s="7" t="s">
        <v>26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42"/>
      <c r="B30" s="7" t="s">
        <v>27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15">
      <c r="A31" s="242"/>
      <c r="B31" s="8" t="s">
        <v>240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42"/>
      <c r="B32" s="7" t="s">
        <v>29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42"/>
      <c r="B33" s="7" t="s">
        <v>30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42"/>
      <c r="B34" s="29" t="s">
        <v>31</v>
      </c>
      <c r="C34" s="33">
        <f>SUM(C35:C43)</f>
        <v>151.2</v>
      </c>
      <c r="D34" s="34">
        <f>SUM(D35:D43)</f>
        <v>918.9</v>
      </c>
      <c r="E34" s="34">
        <f>SUM(E35:E43)</f>
        <v>305</v>
      </c>
      <c r="F34" s="34">
        <f>SUM(F35:F43)</f>
        <v>380</v>
      </c>
      <c r="G34" s="20">
        <f t="shared" si="2"/>
        <v>124.59016393442623</v>
      </c>
      <c r="H34" s="21">
        <f t="shared" si="0"/>
        <v>41.35379257808249</v>
      </c>
      <c r="I34" s="84">
        <f t="shared" si="1"/>
        <v>251.32275132275134</v>
      </c>
    </row>
    <row r="35" spans="1:9" ht="15">
      <c r="A35" s="242"/>
      <c r="B35" s="7" t="s">
        <v>32</v>
      </c>
      <c r="C35" s="6">
        <v>151.2</v>
      </c>
      <c r="D35" s="6">
        <v>918.9</v>
      </c>
      <c r="E35" s="10">
        <v>305</v>
      </c>
      <c r="F35" s="10">
        <v>380</v>
      </c>
      <c r="G35" s="20">
        <f t="shared" si="2"/>
        <v>124.59016393442623</v>
      </c>
      <c r="H35" s="21">
        <f t="shared" si="0"/>
        <v>41.35379257808249</v>
      </c>
      <c r="I35" s="84">
        <f t="shared" si="1"/>
        <v>251.32275132275134</v>
      </c>
    </row>
    <row r="36" spans="1:9" ht="15">
      <c r="A36" s="242"/>
      <c r="B36" s="7" t="s">
        <v>33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42"/>
      <c r="B37" s="7" t="s">
        <v>239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42"/>
      <c r="B38" s="7" t="s">
        <v>35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42"/>
      <c r="B39" s="7" t="s">
        <v>36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42"/>
      <c r="B40" s="7" t="s">
        <v>37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15">
      <c r="A41" s="242"/>
      <c r="B41" s="8" t="s">
        <v>227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42"/>
      <c r="B42" s="7" t="s">
        <v>39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42"/>
      <c r="B43" s="7" t="s">
        <v>40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42"/>
      <c r="B44" s="24" t="s">
        <v>41</v>
      </c>
      <c r="C44" s="33">
        <f>C45+C46+C47</f>
        <v>13889.5</v>
      </c>
      <c r="D44" s="33">
        <f>D45+D46+D47</f>
        <v>43447.55</v>
      </c>
      <c r="E44" s="33">
        <f>E45+E46+E47</f>
        <v>39303</v>
      </c>
      <c r="F44" s="33">
        <f>F45+F46+F47</f>
        <v>43731.755000000005</v>
      </c>
      <c r="G44" s="20">
        <f t="shared" si="2"/>
        <v>111.26823652138515</v>
      </c>
      <c r="H44" s="21">
        <f t="shared" si="0"/>
        <v>100.6541335472311</v>
      </c>
      <c r="I44" s="84">
        <f t="shared" si="1"/>
        <v>314.8547823895749</v>
      </c>
    </row>
    <row r="45" spans="1:9" ht="15">
      <c r="A45" s="242"/>
      <c r="B45" s="7" t="s">
        <v>185</v>
      </c>
      <c r="C45" s="6">
        <v>1192</v>
      </c>
      <c r="D45" s="10">
        <v>0</v>
      </c>
      <c r="E45" s="15">
        <v>0</v>
      </c>
      <c r="F45" s="34">
        <f>'3 вал.прод'!D21</f>
        <v>0</v>
      </c>
      <c r="G45" s="20" t="e">
        <f t="shared" si="2"/>
        <v>#DIV/0!</v>
      </c>
      <c r="H45" s="21" t="e">
        <f t="shared" si="0"/>
        <v>#DIV/0!</v>
      </c>
      <c r="I45" s="84">
        <f t="shared" si="1"/>
        <v>0</v>
      </c>
    </row>
    <row r="46" spans="1:9" ht="15">
      <c r="A46" s="242"/>
      <c r="B46" s="7" t="s">
        <v>42</v>
      </c>
      <c r="C46" s="6">
        <v>1105</v>
      </c>
      <c r="D46" s="10">
        <v>9302.34</v>
      </c>
      <c r="E46" s="15">
        <v>9303</v>
      </c>
      <c r="F46" s="173">
        <f>'3 вал.прод'!D57</f>
        <v>13177.75</v>
      </c>
      <c r="G46" s="20">
        <f t="shared" si="2"/>
        <v>141.65054283564442</v>
      </c>
      <c r="H46" s="21">
        <f t="shared" si="0"/>
        <v>141.66059292608097</v>
      </c>
      <c r="I46" s="84">
        <f t="shared" si="1"/>
        <v>1192.5565610859728</v>
      </c>
    </row>
    <row r="47" spans="1:9" ht="15">
      <c r="A47" s="242"/>
      <c r="B47" s="7" t="s">
        <v>43</v>
      </c>
      <c r="C47" s="6">
        <v>11592.5</v>
      </c>
      <c r="D47" s="10">
        <v>34145.21</v>
      </c>
      <c r="E47" s="15">
        <v>30000</v>
      </c>
      <c r="F47" s="173">
        <f>'3 вал.прод'!D39</f>
        <v>30554.005</v>
      </c>
      <c r="G47" s="20">
        <f>F47/E47*100</f>
        <v>101.84668333333333</v>
      </c>
      <c r="H47" s="21">
        <f>F47/D47*100</f>
        <v>89.4825511396767</v>
      </c>
      <c r="I47" s="84">
        <f>F47/C47*100</f>
        <v>263.56700452879016</v>
      </c>
    </row>
    <row r="48" spans="1:9" ht="15">
      <c r="A48" s="242"/>
      <c r="B48" s="29" t="s">
        <v>44</v>
      </c>
      <c r="C48" s="33">
        <f>C44+C34</f>
        <v>14040.7</v>
      </c>
      <c r="D48" s="34">
        <f>D44+D34</f>
        <v>44366.450000000004</v>
      </c>
      <c r="E48" s="184">
        <f>E44+E34</f>
        <v>39608</v>
      </c>
      <c r="F48" s="173">
        <f>F44+F34</f>
        <v>44111.755000000005</v>
      </c>
      <c r="G48" s="20">
        <f>F48/E48*100</f>
        <v>111.3708215512018</v>
      </c>
      <c r="H48" s="21">
        <f>F48/D48*100</f>
        <v>99.42592882685003</v>
      </c>
      <c r="I48" s="84">
        <f>F48/C48*100</f>
        <v>314.1706253961697</v>
      </c>
    </row>
    <row r="49" spans="1:9" ht="15">
      <c r="A49" s="242"/>
      <c r="B49" s="29" t="s">
        <v>17</v>
      </c>
      <c r="C49" s="22">
        <f>C47/C7/9*1000</f>
        <v>2051.0438782731776</v>
      </c>
      <c r="D49" s="22">
        <f>D47/D7/9*1000</f>
        <v>6621.138258677526</v>
      </c>
      <c r="E49" s="22">
        <f>E47/E7/9*1000</f>
        <v>8130.081300813009</v>
      </c>
      <c r="F49" s="22">
        <f>F47/F7/9*1000</f>
        <v>8280.218157181573</v>
      </c>
      <c r="G49" s="20">
        <f t="shared" si="2"/>
        <v>101.84668333333333</v>
      </c>
      <c r="H49" s="21">
        <f t="shared" si="0"/>
        <v>125.05732147081645</v>
      </c>
      <c r="I49" s="84">
        <f t="shared" si="1"/>
        <v>403.70750937580544</v>
      </c>
    </row>
    <row r="50" spans="1:9" ht="15">
      <c r="A50" s="242"/>
      <c r="B50" s="40" t="s">
        <v>126</v>
      </c>
      <c r="C50" s="44"/>
      <c r="D50" s="45"/>
      <c r="E50" s="45">
        <v>10000</v>
      </c>
      <c r="F50" s="46">
        <f>'3 вал.прод'!D87</f>
        <v>12762</v>
      </c>
      <c r="G50" s="20">
        <f>F50/E50*100</f>
        <v>127.62</v>
      </c>
      <c r="H50" s="21" t="e">
        <f>F50/D50*100</f>
        <v>#DIV/0!</v>
      </c>
      <c r="I50" s="84" t="e">
        <f>F50/C50*100</f>
        <v>#DIV/0!</v>
      </c>
    </row>
    <row r="51" spans="1:9" ht="15.75" thickBot="1">
      <c r="A51" s="243"/>
      <c r="B51" s="85" t="s">
        <v>127</v>
      </c>
      <c r="C51" s="86"/>
      <c r="D51" s="87"/>
      <c r="E51" s="87">
        <v>20000</v>
      </c>
      <c r="F51" s="88">
        <f>'3 вал.прод'!D86</f>
        <v>22599.63</v>
      </c>
      <c r="G51" s="62">
        <f>F51/E51*100</f>
        <v>112.99815</v>
      </c>
      <c r="H51" s="63" t="e">
        <f>F51/D51*100</f>
        <v>#DIV/0!</v>
      </c>
      <c r="I51" s="79" t="e">
        <f>F51/C51*100</f>
        <v>#DIV/0!</v>
      </c>
    </row>
    <row r="52" spans="1:9" ht="26.25">
      <c r="A52" s="238">
        <v>7</v>
      </c>
      <c r="B52" s="89" t="s">
        <v>45</v>
      </c>
      <c r="C52" s="90">
        <f>C47/C53</f>
        <v>445.86538461538464</v>
      </c>
      <c r="D52" s="91">
        <f>D47/D53</f>
        <v>494.858115942029</v>
      </c>
      <c r="E52" s="91">
        <f>E47/E53</f>
        <v>1304.3478260869565</v>
      </c>
      <c r="F52" s="92">
        <f>F47/F53</f>
        <v>1328.435</v>
      </c>
      <c r="G52" s="55">
        <f t="shared" si="2"/>
        <v>101.84668333333333</v>
      </c>
      <c r="H52" s="56">
        <f t="shared" si="0"/>
        <v>268.4476534190301</v>
      </c>
      <c r="I52" s="81">
        <f t="shared" si="1"/>
        <v>297.945309467328</v>
      </c>
    </row>
    <row r="53" spans="1:9" ht="52.5" thickBot="1">
      <c r="A53" s="240"/>
      <c r="B53" s="93" t="s">
        <v>46</v>
      </c>
      <c r="C53" s="60">
        <v>26</v>
      </c>
      <c r="D53" s="61">
        <v>69</v>
      </c>
      <c r="E53" s="61">
        <v>23</v>
      </c>
      <c r="F53" s="61">
        <v>23</v>
      </c>
      <c r="G53" s="62">
        <f t="shared" si="2"/>
        <v>100</v>
      </c>
      <c r="H53" s="63">
        <f t="shared" si="0"/>
        <v>33.33333333333333</v>
      </c>
      <c r="I53" s="79">
        <f t="shared" si="1"/>
        <v>88.46153846153845</v>
      </c>
    </row>
    <row r="54" spans="1:9" ht="15">
      <c r="A54" s="238">
        <v>8</v>
      </c>
      <c r="B54" s="94" t="s">
        <v>47</v>
      </c>
      <c r="C54" s="52">
        <v>650</v>
      </c>
      <c r="D54" s="53">
        <v>13050</v>
      </c>
      <c r="E54" s="53">
        <v>13050</v>
      </c>
      <c r="F54" s="53">
        <v>12090</v>
      </c>
      <c r="G54" s="55">
        <f t="shared" si="2"/>
        <v>92.64367816091954</v>
      </c>
      <c r="H54" s="56">
        <f t="shared" si="0"/>
        <v>92.64367816091954</v>
      </c>
      <c r="I54" s="81">
        <f t="shared" si="1"/>
        <v>1860.0000000000002</v>
      </c>
    </row>
    <row r="55" spans="1:9" ht="15.75" thickBot="1">
      <c r="A55" s="240"/>
      <c r="B55" s="75" t="s">
        <v>17</v>
      </c>
      <c r="C55" s="71">
        <f>C54/C7/9*1000</f>
        <v>115.00353857041756</v>
      </c>
      <c r="D55" s="71">
        <f>D54/D7/9*1000</f>
        <v>2530.5410122164053</v>
      </c>
      <c r="E55" s="71">
        <f>E54/E7/9*1000</f>
        <v>3536.5853658536585</v>
      </c>
      <c r="F55" s="71">
        <f>F54/F7/9*1000</f>
        <v>3276.4227642276423</v>
      </c>
      <c r="G55" s="62">
        <f t="shared" si="2"/>
        <v>92.64367816091954</v>
      </c>
      <c r="H55" s="63">
        <f t="shared" si="0"/>
        <v>129.47518923465097</v>
      </c>
      <c r="I55" s="79">
        <f t="shared" si="1"/>
        <v>2848.9756097560976</v>
      </c>
    </row>
    <row r="56" spans="1:9" ht="15">
      <c r="A56" s="238">
        <v>9</v>
      </c>
      <c r="B56" s="95" t="s">
        <v>48</v>
      </c>
      <c r="C56" s="96">
        <f>C58+C66+C67+C68+C69+C72+C73+C74+C75+C76+C77+C78</f>
        <v>166</v>
      </c>
      <c r="D56" s="97">
        <f>D58+D66+D67+D68+D69+D72+D73+D74+D75+D76+D77+D78</f>
        <v>1883.1999999999998</v>
      </c>
      <c r="E56" s="97">
        <f>E58+E66+E67+E68+E69+E72+E73+E74+E75+E76+E77+E78</f>
        <v>1886</v>
      </c>
      <c r="F56" s="98">
        <f>F58+F66+F67+F68+F69+F72+F73+F74+F75+F76+F77+F78</f>
        <v>1806.45</v>
      </c>
      <c r="G56" s="55">
        <f t="shared" si="2"/>
        <v>95.78207847295864</v>
      </c>
      <c r="H56" s="56">
        <f t="shared" si="0"/>
        <v>95.92449022939678</v>
      </c>
      <c r="I56" s="81">
        <f t="shared" si="1"/>
        <v>1088.2228915662652</v>
      </c>
    </row>
    <row r="57" spans="1:9" ht="15">
      <c r="A57" s="239"/>
      <c r="B57" s="29" t="s">
        <v>17</v>
      </c>
      <c r="C57" s="22">
        <f>C56/C7*1000/9</f>
        <v>29.370134465675864</v>
      </c>
      <c r="D57" s="22">
        <f>D56/D7*1000/9</f>
        <v>365.17355051386465</v>
      </c>
      <c r="E57" s="22">
        <f>E56/E7*1000/9</f>
        <v>511.1111111111111</v>
      </c>
      <c r="F57" s="22">
        <f>F56/F7*1000/9</f>
        <v>489.5528455284553</v>
      </c>
      <c r="G57" s="20">
        <f t="shared" si="2"/>
        <v>95.78207847295866</v>
      </c>
      <c r="H57" s="21">
        <f t="shared" si="0"/>
        <v>134.06032414986427</v>
      </c>
      <c r="I57" s="84">
        <f t="shared" si="1"/>
        <v>1666.838965618572</v>
      </c>
    </row>
    <row r="58" spans="1:9" ht="15">
      <c r="A58" s="239"/>
      <c r="B58" s="29" t="s">
        <v>49</v>
      </c>
      <c r="C58" s="33">
        <f>SUM(C59:C65)</f>
        <v>0</v>
      </c>
      <c r="D58" s="34">
        <f>SUM(D59:D65)</f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239"/>
      <c r="B59" s="7" t="s">
        <v>50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239"/>
      <c r="B60" s="7" t="s">
        <v>241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239"/>
      <c r="B61" s="7" t="s">
        <v>52</v>
      </c>
      <c r="C61" s="6"/>
      <c r="D61" s="6"/>
      <c r="E61" s="172"/>
      <c r="F61" s="174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239"/>
      <c r="B62" s="7" t="s">
        <v>53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239"/>
      <c r="B63" s="7" t="s">
        <v>54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239"/>
      <c r="B64" s="7" t="s">
        <v>55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239"/>
      <c r="B65" s="7" t="s">
        <v>56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239"/>
      <c r="B66" s="7" t="s">
        <v>57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239"/>
      <c r="B67" s="7" t="s">
        <v>58</v>
      </c>
      <c r="C67" s="6">
        <v>130</v>
      </c>
      <c r="D67" s="10">
        <v>1353</v>
      </c>
      <c r="E67" s="15">
        <v>1353</v>
      </c>
      <c r="F67" s="183">
        <v>1398</v>
      </c>
      <c r="G67" s="20">
        <f t="shared" si="2"/>
        <v>103.32594235033258</v>
      </c>
      <c r="H67" s="21">
        <f t="shared" si="0"/>
        <v>103.32594235033258</v>
      </c>
      <c r="I67" s="84">
        <f t="shared" si="1"/>
        <v>1075.3846153846155</v>
      </c>
    </row>
    <row r="68" spans="1:9" ht="15">
      <c r="A68" s="239"/>
      <c r="B68" s="7" t="s">
        <v>59</v>
      </c>
      <c r="C68" s="6"/>
      <c r="D68" s="10"/>
      <c r="E68" s="10"/>
      <c r="F68" s="13"/>
      <c r="G68" s="20" t="e">
        <f t="shared" si="2"/>
        <v>#DIV/0!</v>
      </c>
      <c r="H68" s="21" t="e">
        <f t="shared" si="0"/>
        <v>#DIV/0!</v>
      </c>
      <c r="I68" s="84" t="e">
        <f t="shared" si="1"/>
        <v>#DIV/0!</v>
      </c>
    </row>
    <row r="69" spans="1:9" ht="15">
      <c r="A69" s="239"/>
      <c r="B69" s="29" t="s">
        <v>60</v>
      </c>
      <c r="C69" s="33">
        <f>C70+C71</f>
        <v>16</v>
      </c>
      <c r="D69" s="34">
        <f>D70+D71</f>
        <v>187.1</v>
      </c>
      <c r="E69" s="34">
        <f>E70+E71</f>
        <v>188</v>
      </c>
      <c r="F69" s="30">
        <f>F70+F71</f>
        <v>41.150000000000006</v>
      </c>
      <c r="G69" s="20">
        <f t="shared" si="2"/>
        <v>21.888297872340427</v>
      </c>
      <c r="H69" s="21">
        <f t="shared" si="0"/>
        <v>21.993586317477288</v>
      </c>
      <c r="I69" s="84">
        <f t="shared" si="1"/>
        <v>257.18750000000006</v>
      </c>
    </row>
    <row r="70" spans="1:9" ht="15">
      <c r="A70" s="239"/>
      <c r="B70" s="7" t="s">
        <v>61</v>
      </c>
      <c r="C70" s="6">
        <v>1</v>
      </c>
      <c r="D70" s="10">
        <v>7.2</v>
      </c>
      <c r="E70" s="10">
        <v>8</v>
      </c>
      <c r="F70" s="13">
        <v>30.6</v>
      </c>
      <c r="G70" s="20">
        <f t="shared" si="2"/>
        <v>382.5</v>
      </c>
      <c r="H70" s="21">
        <f t="shared" si="0"/>
        <v>425</v>
      </c>
      <c r="I70" s="84">
        <f t="shared" si="1"/>
        <v>3060</v>
      </c>
    </row>
    <row r="71" spans="1:9" ht="15">
      <c r="A71" s="239"/>
      <c r="B71" s="7" t="s">
        <v>62</v>
      </c>
      <c r="C71" s="6">
        <v>15</v>
      </c>
      <c r="D71" s="15">
        <v>179.9</v>
      </c>
      <c r="E71" s="10">
        <v>180</v>
      </c>
      <c r="F71" s="13">
        <v>10.55</v>
      </c>
      <c r="G71" s="20">
        <f t="shared" si="2"/>
        <v>5.861111111111112</v>
      </c>
      <c r="H71" s="21">
        <f t="shared" si="0"/>
        <v>5.864369093941078</v>
      </c>
      <c r="I71" s="84">
        <f t="shared" si="1"/>
        <v>70.33333333333334</v>
      </c>
    </row>
    <row r="72" spans="1:9" ht="15">
      <c r="A72" s="239"/>
      <c r="B72" s="7" t="s">
        <v>63</v>
      </c>
      <c r="C72" s="6"/>
      <c r="D72" s="10">
        <v>52.8</v>
      </c>
      <c r="E72" s="10">
        <v>53</v>
      </c>
      <c r="F72" s="13">
        <v>4.5</v>
      </c>
      <c r="G72" s="20">
        <f t="shared" si="2"/>
        <v>8.49056603773585</v>
      </c>
      <c r="H72" s="21">
        <f t="shared" si="0"/>
        <v>8.522727272727273</v>
      </c>
      <c r="I72" s="84" t="e">
        <f t="shared" si="1"/>
        <v>#DIV/0!</v>
      </c>
    </row>
    <row r="73" spans="1:9" ht="15">
      <c r="A73" s="239"/>
      <c r="B73" s="7" t="s">
        <v>64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239"/>
      <c r="B74" s="7" t="s">
        <v>65</v>
      </c>
      <c r="C74" s="6">
        <v>1</v>
      </c>
      <c r="D74" s="10">
        <v>105</v>
      </c>
      <c r="E74" s="10">
        <v>106</v>
      </c>
      <c r="F74" s="10">
        <v>299</v>
      </c>
      <c r="G74" s="20">
        <f t="shared" si="2"/>
        <v>282.07547169811323</v>
      </c>
      <c r="H74" s="21">
        <f t="shared" si="0"/>
        <v>284.76190476190476</v>
      </c>
      <c r="I74" s="84">
        <f t="shared" si="1"/>
        <v>29900</v>
      </c>
    </row>
    <row r="75" spans="1:9" ht="15">
      <c r="A75" s="239"/>
      <c r="B75" s="7" t="s">
        <v>66</v>
      </c>
      <c r="C75" s="6">
        <v>17</v>
      </c>
      <c r="D75" s="10">
        <v>185.3</v>
      </c>
      <c r="E75" s="10">
        <v>186</v>
      </c>
      <c r="F75" s="13">
        <v>63.8</v>
      </c>
      <c r="G75" s="20">
        <f t="shared" si="2"/>
        <v>34.30107526881721</v>
      </c>
      <c r="H75" s="21">
        <f aca="true" t="shared" si="3" ref="H75:H119">F75/D75*100</f>
        <v>34.43065299514301</v>
      </c>
      <c r="I75" s="84">
        <f aca="true" t="shared" si="4" ref="I75:I119">F75/C75*100</f>
        <v>375.29411764705884</v>
      </c>
    </row>
    <row r="76" spans="1:9" ht="15">
      <c r="A76" s="239"/>
      <c r="B76" s="7" t="s">
        <v>67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239"/>
      <c r="B77" s="7" t="s">
        <v>68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40"/>
      <c r="B78" s="59" t="s">
        <v>242</v>
      </c>
      <c r="C78" s="60">
        <v>2</v>
      </c>
      <c r="D78" s="61">
        <v>0</v>
      </c>
      <c r="E78" s="61">
        <v>0</v>
      </c>
      <c r="F78" s="60">
        <v>0</v>
      </c>
      <c r="G78" s="62" t="e">
        <f t="shared" si="5"/>
        <v>#DIV/0!</v>
      </c>
      <c r="H78" s="63" t="e">
        <f t="shared" si="3"/>
        <v>#DIV/0!</v>
      </c>
      <c r="I78" s="79">
        <f t="shared" si="4"/>
        <v>0</v>
      </c>
    </row>
    <row r="79" spans="1:10" ht="39">
      <c r="A79" s="234">
        <v>10</v>
      </c>
      <c r="B79" s="99" t="s">
        <v>70</v>
      </c>
      <c r="C79" s="96">
        <f>C80+C81</f>
        <v>5365</v>
      </c>
      <c r="D79" s="97">
        <f>D80+D81</f>
        <v>6995</v>
      </c>
      <c r="E79" s="97">
        <f>E80+E81</f>
        <v>3128</v>
      </c>
      <c r="F79" s="100">
        <f>F80+F81</f>
        <v>2943.2</v>
      </c>
      <c r="G79" s="55">
        <f t="shared" si="5"/>
        <v>94.09207161125319</v>
      </c>
      <c r="H79" s="56">
        <f t="shared" si="3"/>
        <v>42.075768406004286</v>
      </c>
      <c r="I79" s="81">
        <f t="shared" si="4"/>
        <v>54.859273066169614</v>
      </c>
      <c r="J79" s="3"/>
    </row>
    <row r="80" spans="1:10" ht="15">
      <c r="A80" s="235"/>
      <c r="B80" s="7" t="s">
        <v>71</v>
      </c>
      <c r="C80" s="6"/>
      <c r="D80" s="10">
        <v>140</v>
      </c>
      <c r="E80" s="16">
        <v>50</v>
      </c>
      <c r="F80" s="16">
        <v>2535.2</v>
      </c>
      <c r="G80" s="20">
        <f t="shared" si="5"/>
        <v>5070.4</v>
      </c>
      <c r="H80" s="21">
        <f t="shared" si="3"/>
        <v>1810.8571428571427</v>
      </c>
      <c r="I80" s="84" t="e">
        <f t="shared" si="4"/>
        <v>#DIV/0!</v>
      </c>
      <c r="J80" s="3"/>
    </row>
    <row r="81" spans="1:10" ht="15">
      <c r="A81" s="235"/>
      <c r="B81" s="5" t="s">
        <v>72</v>
      </c>
      <c r="C81" s="6">
        <v>5365</v>
      </c>
      <c r="D81" s="10">
        <v>6855</v>
      </c>
      <c r="E81" s="16">
        <v>3078</v>
      </c>
      <c r="F81" s="16">
        <v>408</v>
      </c>
      <c r="G81" s="20">
        <f t="shared" si="5"/>
        <v>13.255360623781677</v>
      </c>
      <c r="H81" s="21">
        <f t="shared" si="3"/>
        <v>5.951859956236324</v>
      </c>
      <c r="I81" s="84">
        <f t="shared" si="4"/>
        <v>7.60484622553588</v>
      </c>
      <c r="J81" s="3"/>
    </row>
    <row r="82" spans="1:10" ht="39.75" thickBot="1">
      <c r="A82" s="236"/>
      <c r="B82" s="93" t="s">
        <v>73</v>
      </c>
      <c r="C82" s="60">
        <v>94</v>
      </c>
      <c r="D82" s="61">
        <v>574.6</v>
      </c>
      <c r="E82" s="61">
        <v>0</v>
      </c>
      <c r="F82" s="182">
        <v>144.1</v>
      </c>
      <c r="G82" s="62" t="e">
        <f t="shared" si="5"/>
        <v>#DIV/0!</v>
      </c>
      <c r="H82" s="63">
        <f t="shared" si="3"/>
        <v>25.078315349808562</v>
      </c>
      <c r="I82" s="79">
        <f t="shared" si="4"/>
        <v>153.29787234042553</v>
      </c>
      <c r="J82" s="3"/>
    </row>
    <row r="83" spans="1:10" ht="15">
      <c r="A83" s="234">
        <v>11</v>
      </c>
      <c r="B83" s="65" t="s">
        <v>74</v>
      </c>
      <c r="C83" s="65">
        <v>8469</v>
      </c>
      <c r="D83" s="94">
        <v>9141.3</v>
      </c>
      <c r="E83" s="94">
        <v>8872.8</v>
      </c>
      <c r="F83" s="102">
        <v>8872.8</v>
      </c>
      <c r="G83" s="55">
        <f t="shared" si="5"/>
        <v>100</v>
      </c>
      <c r="H83" s="56">
        <f t="shared" si="3"/>
        <v>97.0627810048899</v>
      </c>
      <c r="I83" s="81">
        <f t="shared" si="4"/>
        <v>104.76797732908251</v>
      </c>
      <c r="J83" s="3"/>
    </row>
    <row r="84" spans="1:10" ht="26.25">
      <c r="A84" s="235"/>
      <c r="B84" s="24" t="s">
        <v>75</v>
      </c>
      <c r="C84" s="35">
        <f>C83/C7</f>
        <v>13.485668789808917</v>
      </c>
      <c r="D84" s="36">
        <f>D83/D7</f>
        <v>15.953403141361255</v>
      </c>
      <c r="E84" s="36">
        <f>E83/E7</f>
        <v>21.640975609756097</v>
      </c>
      <c r="F84" s="37">
        <f>F83/F7</f>
        <v>21.640975609756097</v>
      </c>
      <c r="G84" s="20">
        <f t="shared" si="5"/>
        <v>100</v>
      </c>
      <c r="H84" s="21">
        <f t="shared" si="3"/>
        <v>135.65115491659003</v>
      </c>
      <c r="I84" s="84">
        <f t="shared" si="4"/>
        <v>160.47387746991177</v>
      </c>
      <c r="J84" s="3"/>
    </row>
    <row r="85" spans="1:10" ht="52.5" thickBot="1">
      <c r="A85" s="236"/>
      <c r="B85" s="82" t="s">
        <v>76</v>
      </c>
      <c r="C85" s="71">
        <f>C82/C83*100</f>
        <v>1.1099303341598772</v>
      </c>
      <c r="D85" s="72">
        <f>D82/D83*100</f>
        <v>6.285758043166728</v>
      </c>
      <c r="E85" s="72">
        <f>E82/E83*100</f>
        <v>0</v>
      </c>
      <c r="F85" s="103">
        <f>F82/F83*100</f>
        <v>1.6240645568478946</v>
      </c>
      <c r="G85" s="62" t="e">
        <f t="shared" si="5"/>
        <v>#DIV/0!</v>
      </c>
      <c r="H85" s="63">
        <f t="shared" si="3"/>
        <v>25.83721081363323</v>
      </c>
      <c r="I85" s="79">
        <f t="shared" si="4"/>
        <v>146.32130565898746</v>
      </c>
      <c r="J85" s="3"/>
    </row>
    <row r="86" spans="1:10" ht="26.25">
      <c r="A86" s="234">
        <v>12</v>
      </c>
      <c r="B86" s="80" t="s">
        <v>77</v>
      </c>
      <c r="C86" s="52">
        <v>0</v>
      </c>
      <c r="D86" s="53">
        <v>10</v>
      </c>
      <c r="E86" s="53">
        <v>5</v>
      </c>
      <c r="F86" s="175">
        <v>5</v>
      </c>
      <c r="G86" s="55">
        <f t="shared" si="5"/>
        <v>100</v>
      </c>
      <c r="H86" s="56">
        <f t="shared" si="3"/>
        <v>50</v>
      </c>
      <c r="I86" s="81" t="e">
        <f t="shared" si="4"/>
        <v>#DIV/0!</v>
      </c>
      <c r="J86" s="3"/>
    </row>
    <row r="87" spans="1:10" ht="27" thickBot="1">
      <c r="A87" s="236"/>
      <c r="B87" s="82" t="s">
        <v>78</v>
      </c>
      <c r="C87" s="76">
        <f>C86*1000/C7</f>
        <v>0</v>
      </c>
      <c r="D87" s="106">
        <f>D86*1000/D7</f>
        <v>17.452006980802793</v>
      </c>
      <c r="E87" s="106">
        <f>E86*1000/E7</f>
        <v>12.195121951219512</v>
      </c>
      <c r="F87" s="106">
        <f>F86*1000/F7</f>
        <v>12.195121951219512</v>
      </c>
      <c r="G87" s="62">
        <f t="shared" si="5"/>
        <v>100</v>
      </c>
      <c r="H87" s="63">
        <f t="shared" si="3"/>
        <v>69.8780487804878</v>
      </c>
      <c r="I87" s="79" t="e">
        <f t="shared" si="4"/>
        <v>#DIV/0!</v>
      </c>
      <c r="J87" s="3"/>
    </row>
    <row r="88" spans="1:10" ht="26.25">
      <c r="A88" s="234">
        <v>13</v>
      </c>
      <c r="B88" s="80" t="s">
        <v>79</v>
      </c>
      <c r="C88" s="52">
        <v>0</v>
      </c>
      <c r="D88" s="53">
        <v>6</v>
      </c>
      <c r="E88" s="53">
        <v>8</v>
      </c>
      <c r="F88" s="53">
        <v>8</v>
      </c>
      <c r="G88" s="55">
        <f t="shared" si="5"/>
        <v>100</v>
      </c>
      <c r="H88" s="56">
        <f t="shared" si="3"/>
        <v>133.33333333333331</v>
      </c>
      <c r="I88" s="81" t="e">
        <f t="shared" si="4"/>
        <v>#DIV/0!</v>
      </c>
      <c r="J88" s="3"/>
    </row>
    <row r="89" spans="1:10" ht="26.25">
      <c r="A89" s="235"/>
      <c r="B89" s="8" t="s">
        <v>80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236"/>
      <c r="B90" s="82" t="s">
        <v>81</v>
      </c>
      <c r="C90" s="76">
        <f>(C88+C89)*1000/C7</f>
        <v>0</v>
      </c>
      <c r="D90" s="106">
        <f>(D88+D89)*1000/D7</f>
        <v>10.471204188481675</v>
      </c>
      <c r="E90" s="106">
        <f>(E88+E89)*1000/E7</f>
        <v>19.51219512195122</v>
      </c>
      <c r="F90" s="106">
        <f>(F88+F89)*1000/F7</f>
        <v>19.51219512195122</v>
      </c>
      <c r="G90" s="62">
        <f t="shared" si="5"/>
        <v>100</v>
      </c>
      <c r="H90" s="63">
        <f t="shared" si="3"/>
        <v>186.34146341463415</v>
      </c>
      <c r="I90" s="79" t="e">
        <f t="shared" si="4"/>
        <v>#DIV/0!</v>
      </c>
      <c r="J90" s="3"/>
    </row>
    <row r="91" spans="1:10" ht="50.25" customHeight="1">
      <c r="A91" s="234">
        <v>14</v>
      </c>
      <c r="B91" s="80" t="s">
        <v>82</v>
      </c>
      <c r="C91" s="52">
        <v>0</v>
      </c>
      <c r="D91" s="53">
        <v>382</v>
      </c>
      <c r="E91" s="53">
        <v>381</v>
      </c>
      <c r="F91" s="53">
        <v>381</v>
      </c>
      <c r="G91" s="55">
        <f t="shared" si="5"/>
        <v>100</v>
      </c>
      <c r="H91" s="56">
        <f t="shared" si="3"/>
        <v>99.73821989528795</v>
      </c>
      <c r="I91" s="81" t="e">
        <f t="shared" si="4"/>
        <v>#DIV/0!</v>
      </c>
      <c r="J91" s="3"/>
    </row>
    <row r="92" spans="1:10" ht="39.75" thickBot="1">
      <c r="A92" s="236"/>
      <c r="B92" s="82" t="s">
        <v>83</v>
      </c>
      <c r="C92" s="105">
        <f>C91/C7*100</f>
        <v>0</v>
      </c>
      <c r="D92" s="72">
        <f>D91/D7*100</f>
        <v>66.66666666666666</v>
      </c>
      <c r="E92" s="72">
        <f>E91/E7*100</f>
        <v>92.92682926829269</v>
      </c>
      <c r="F92" s="72">
        <f>F91/F7*100</f>
        <v>92.92682926829269</v>
      </c>
      <c r="G92" s="62">
        <f t="shared" si="5"/>
        <v>100</v>
      </c>
      <c r="H92" s="63">
        <f t="shared" si="3"/>
        <v>139.39024390243907</v>
      </c>
      <c r="I92" s="79" t="e">
        <f t="shared" si="4"/>
        <v>#DIV/0!</v>
      </c>
      <c r="J92" s="3"/>
    </row>
    <row r="93" spans="1:10" ht="15">
      <c r="A93" s="234">
        <v>15</v>
      </c>
      <c r="B93" s="65" t="s">
        <v>84</v>
      </c>
      <c r="C93" s="52">
        <v>16</v>
      </c>
      <c r="D93" s="53">
        <v>3</v>
      </c>
      <c r="E93" s="53">
        <v>0</v>
      </c>
      <c r="F93" s="53">
        <v>1</v>
      </c>
      <c r="G93" s="55" t="e">
        <f t="shared" si="5"/>
        <v>#DIV/0!</v>
      </c>
      <c r="H93" s="56">
        <f t="shared" si="3"/>
        <v>33.33333333333333</v>
      </c>
      <c r="I93" s="81">
        <f t="shared" si="4"/>
        <v>6.25</v>
      </c>
      <c r="J93" s="3"/>
    </row>
    <row r="94" spans="1:10" ht="15">
      <c r="A94" s="235"/>
      <c r="B94" s="7" t="s">
        <v>85</v>
      </c>
      <c r="C94" s="6">
        <v>14</v>
      </c>
      <c r="D94" s="10">
        <v>1</v>
      </c>
      <c r="E94" s="10">
        <v>0</v>
      </c>
      <c r="F94" s="10">
        <v>1</v>
      </c>
      <c r="G94" s="20" t="e">
        <f t="shared" si="5"/>
        <v>#DIV/0!</v>
      </c>
      <c r="H94" s="21">
        <f t="shared" si="3"/>
        <v>100</v>
      </c>
      <c r="I94" s="84">
        <f t="shared" si="4"/>
        <v>7.142857142857142</v>
      </c>
      <c r="J94" s="3"/>
    </row>
    <row r="95" spans="1:10" ht="15">
      <c r="A95" s="235"/>
      <c r="B95" s="29" t="s">
        <v>86</v>
      </c>
      <c r="C95" s="25">
        <f>C94/C93</f>
        <v>0.875</v>
      </c>
      <c r="D95" s="26">
        <f>D94/D93</f>
        <v>0.3333333333333333</v>
      </c>
      <c r="E95" s="26" t="e">
        <f>E94/E93</f>
        <v>#DIV/0!</v>
      </c>
      <c r="F95" s="26">
        <f>F94/F93</f>
        <v>1</v>
      </c>
      <c r="G95" s="20" t="e">
        <f t="shared" si="5"/>
        <v>#DIV/0!</v>
      </c>
      <c r="H95" s="21">
        <f t="shared" si="3"/>
        <v>300</v>
      </c>
      <c r="I95" s="84">
        <f t="shared" si="4"/>
        <v>114.28571428571428</v>
      </c>
      <c r="J95" s="3"/>
    </row>
    <row r="96" spans="1:10" ht="39">
      <c r="A96" s="235"/>
      <c r="B96" s="8" t="s">
        <v>87</v>
      </c>
      <c r="C96" s="6">
        <v>0</v>
      </c>
      <c r="D96" s="10">
        <v>0</v>
      </c>
      <c r="E96" s="176">
        <v>0</v>
      </c>
      <c r="F96" s="177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235"/>
      <c r="B97" s="24" t="s">
        <v>88</v>
      </c>
      <c r="C97" s="25">
        <f>C96/C93</f>
        <v>0</v>
      </c>
      <c r="D97" s="26">
        <f>D96/D93</f>
        <v>0</v>
      </c>
      <c r="E97" s="26" t="e">
        <f>E96/E93</f>
        <v>#DIV/0!</v>
      </c>
      <c r="F97" s="25">
        <f>F96/F93</f>
        <v>0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235"/>
      <c r="B98" s="31" t="s">
        <v>89</v>
      </c>
      <c r="C98" s="39">
        <f>C93*100000/C7</f>
        <v>2547.770700636943</v>
      </c>
      <c r="D98" s="38">
        <f>D93*100000/D7</f>
        <v>523.5602094240837</v>
      </c>
      <c r="E98" s="38">
        <f>E93*100000/E7</f>
        <v>0</v>
      </c>
      <c r="F98" s="39">
        <f>F93*100000/F7</f>
        <v>243.90243902439025</v>
      </c>
      <c r="G98" s="20" t="e">
        <f t="shared" si="5"/>
        <v>#DIV/0!</v>
      </c>
      <c r="H98" s="21">
        <f t="shared" si="3"/>
        <v>46.58536585365854</v>
      </c>
      <c r="I98" s="84">
        <f t="shared" si="4"/>
        <v>9.573170731707318</v>
      </c>
      <c r="J98" s="3"/>
    </row>
    <row r="99" spans="1:10" ht="15.75" thickBot="1">
      <c r="A99" s="236"/>
      <c r="B99" s="59" t="s">
        <v>90</v>
      </c>
      <c r="C99" s="60">
        <v>0</v>
      </c>
      <c r="D99" s="61">
        <v>1</v>
      </c>
      <c r="E99" s="178">
        <v>0</v>
      </c>
      <c r="F99" s="179">
        <v>0</v>
      </c>
      <c r="G99" s="62" t="e">
        <f t="shared" si="5"/>
        <v>#DIV/0!</v>
      </c>
      <c r="H99" s="63">
        <f t="shared" si="3"/>
        <v>0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91</v>
      </c>
      <c r="C100" s="109">
        <v>105.87</v>
      </c>
      <c r="D100" s="110">
        <v>141.4</v>
      </c>
      <c r="E100" s="110">
        <v>330.4</v>
      </c>
      <c r="F100" s="109">
        <v>285.2</v>
      </c>
      <c r="G100" s="111">
        <f t="shared" si="5"/>
        <v>86.31961259079904</v>
      </c>
      <c r="H100" s="112">
        <f t="shared" si="3"/>
        <v>201.69731258840167</v>
      </c>
      <c r="I100" s="113">
        <f t="shared" si="4"/>
        <v>269.38698403702654</v>
      </c>
      <c r="J100" s="3"/>
    </row>
    <row r="101" spans="1:10" ht="42.75" customHeight="1">
      <c r="A101" s="234">
        <v>17</v>
      </c>
      <c r="B101" s="80" t="s">
        <v>92</v>
      </c>
      <c r="C101" s="52">
        <v>1022.2</v>
      </c>
      <c r="D101" s="53">
        <v>799.6</v>
      </c>
      <c r="E101" s="53">
        <v>906</v>
      </c>
      <c r="F101" s="52">
        <v>906</v>
      </c>
      <c r="G101" s="55">
        <f t="shared" si="5"/>
        <v>100</v>
      </c>
      <c r="H101" s="56">
        <f t="shared" si="3"/>
        <v>113.30665332666332</v>
      </c>
      <c r="I101" s="81">
        <f t="shared" si="4"/>
        <v>88.63236157307767</v>
      </c>
      <c r="J101" s="3"/>
    </row>
    <row r="102" spans="1:10" ht="39" customHeight="1">
      <c r="A102" s="235"/>
      <c r="B102" s="8" t="s">
        <v>93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236"/>
      <c r="B103" s="82" t="s">
        <v>94</v>
      </c>
      <c r="C103" s="67">
        <f>C102/C101</f>
        <v>0</v>
      </c>
      <c r="D103" s="68">
        <f>D102/D101</f>
        <v>0</v>
      </c>
      <c r="E103" s="68">
        <f>E102/E101</f>
        <v>0</v>
      </c>
      <c r="F103" s="67">
        <f>F102/F101</f>
        <v>0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234">
        <v>18</v>
      </c>
      <c r="B104" s="80" t="s">
        <v>95</v>
      </c>
      <c r="C104" s="52">
        <v>628</v>
      </c>
      <c r="D104" s="53">
        <v>138</v>
      </c>
      <c r="E104" s="53">
        <v>0</v>
      </c>
      <c r="F104" s="114">
        <v>0</v>
      </c>
      <c r="G104" s="55" t="e">
        <f t="shared" si="5"/>
        <v>#DIV/0!</v>
      </c>
      <c r="H104" s="56">
        <f t="shared" si="3"/>
        <v>0</v>
      </c>
      <c r="I104" s="81">
        <f t="shared" si="4"/>
        <v>0</v>
      </c>
      <c r="J104" s="3"/>
    </row>
    <row r="105" spans="1:10" ht="52.5" thickBot="1">
      <c r="A105" s="236"/>
      <c r="B105" s="82" t="s">
        <v>96</v>
      </c>
      <c r="C105" s="115">
        <f>C104/C7</f>
        <v>1</v>
      </c>
      <c r="D105" s="116">
        <f>D104/D7</f>
        <v>0.24083769633507854</v>
      </c>
      <c r="E105" s="116">
        <f>E104/E7</f>
        <v>0</v>
      </c>
      <c r="F105" s="117">
        <f>F104/F7</f>
        <v>0</v>
      </c>
      <c r="G105" s="62" t="e">
        <f t="shared" si="5"/>
        <v>#DIV/0!</v>
      </c>
      <c r="H105" s="63">
        <f t="shared" si="3"/>
        <v>0</v>
      </c>
      <c r="I105" s="79">
        <f t="shared" si="4"/>
        <v>0</v>
      </c>
      <c r="J105" s="3"/>
    </row>
    <row r="106" spans="1:10" ht="39">
      <c r="A106" s="234">
        <v>19</v>
      </c>
      <c r="B106" s="80" t="s">
        <v>97</v>
      </c>
      <c r="C106" s="52">
        <v>8</v>
      </c>
      <c r="D106" s="53">
        <v>8</v>
      </c>
      <c r="E106" s="53">
        <v>8</v>
      </c>
      <c r="F106" s="53">
        <v>8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235"/>
      <c r="B107" s="8" t="s">
        <v>98</v>
      </c>
      <c r="C107" s="6">
        <v>7</v>
      </c>
      <c r="D107" s="10">
        <v>7</v>
      </c>
      <c r="E107" s="10">
        <v>5</v>
      </c>
      <c r="F107" s="10">
        <v>5</v>
      </c>
      <c r="G107" s="20">
        <f t="shared" si="5"/>
        <v>100</v>
      </c>
      <c r="H107" s="21">
        <f t="shared" si="3"/>
        <v>71.42857142857143</v>
      </c>
      <c r="I107" s="84">
        <f t="shared" si="4"/>
        <v>71.42857142857143</v>
      </c>
      <c r="J107" s="3"/>
    </row>
    <row r="108" spans="1:10" ht="104.25" customHeight="1" thickBot="1">
      <c r="A108" s="236"/>
      <c r="B108" s="82" t="s">
        <v>99</v>
      </c>
      <c r="C108" s="115">
        <f>C107/C106</f>
        <v>0.875</v>
      </c>
      <c r="D108" s="116">
        <f>D107/D106</f>
        <v>0.875</v>
      </c>
      <c r="E108" s="116">
        <f>E107/E106</f>
        <v>0.625</v>
      </c>
      <c r="F108" s="116">
        <f>F107/F106</f>
        <v>0.625</v>
      </c>
      <c r="G108" s="62">
        <f t="shared" si="5"/>
        <v>100</v>
      </c>
      <c r="H108" s="63">
        <f t="shared" si="3"/>
        <v>71.42857142857143</v>
      </c>
      <c r="I108" s="79">
        <f t="shared" si="4"/>
        <v>71.42857142857143</v>
      </c>
      <c r="J108" s="3"/>
    </row>
    <row r="109" spans="1:10" ht="26.25">
      <c r="A109" s="234">
        <v>20</v>
      </c>
      <c r="B109" s="80" t="s">
        <v>243</v>
      </c>
      <c r="C109" s="52">
        <v>17399</v>
      </c>
      <c r="D109" s="52">
        <v>17399</v>
      </c>
      <c r="E109" s="53">
        <v>17399</v>
      </c>
      <c r="F109" s="53">
        <v>17399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235"/>
      <c r="B110" s="8" t="s">
        <v>244</v>
      </c>
      <c r="C110" s="6">
        <v>682.44</v>
      </c>
      <c r="D110" s="10">
        <v>682.44</v>
      </c>
      <c r="E110" s="10">
        <v>3303.9</v>
      </c>
      <c r="F110" s="10">
        <v>3303.9</v>
      </c>
      <c r="G110" s="20">
        <f t="shared" si="5"/>
        <v>100</v>
      </c>
      <c r="H110" s="21">
        <f t="shared" si="3"/>
        <v>484.13047300861615</v>
      </c>
      <c r="I110" s="84">
        <f t="shared" si="4"/>
        <v>484.13047300861615</v>
      </c>
      <c r="J110" s="3"/>
    </row>
    <row r="111" spans="1:10" ht="65.25" thickBot="1">
      <c r="A111" s="236"/>
      <c r="B111" s="82" t="s">
        <v>102</v>
      </c>
      <c r="C111" s="115">
        <f>C110/C109</f>
        <v>0.03922294384734755</v>
      </c>
      <c r="D111" s="116">
        <f>D110/D109</f>
        <v>0.03922294384734755</v>
      </c>
      <c r="E111" s="116">
        <f>E110/E109</f>
        <v>0.1898902235760676</v>
      </c>
      <c r="F111" s="116">
        <f>F110/F109</f>
        <v>0.1898902235760676</v>
      </c>
      <c r="G111" s="62">
        <f t="shared" si="5"/>
        <v>100</v>
      </c>
      <c r="H111" s="63">
        <f t="shared" si="3"/>
        <v>484.13047300861615</v>
      </c>
      <c r="I111" s="79">
        <f t="shared" si="4"/>
        <v>484.13047300861615</v>
      </c>
      <c r="J111" s="3"/>
    </row>
    <row r="112" spans="1:10" ht="39">
      <c r="A112" s="234">
        <v>21</v>
      </c>
      <c r="B112" s="80" t="s">
        <v>115</v>
      </c>
      <c r="C112" s="52">
        <v>33</v>
      </c>
      <c r="D112" s="53">
        <v>19</v>
      </c>
      <c r="E112" s="53">
        <v>13</v>
      </c>
      <c r="F112" s="53">
        <v>13</v>
      </c>
      <c r="G112" s="55">
        <f t="shared" si="5"/>
        <v>100</v>
      </c>
      <c r="H112" s="56">
        <f t="shared" si="3"/>
        <v>68.42105263157895</v>
      </c>
      <c r="I112" s="81">
        <f t="shared" si="4"/>
        <v>39.39393939393939</v>
      </c>
      <c r="J112" s="3"/>
    </row>
    <row r="113" spans="1:10" ht="26.25">
      <c r="A113" s="235"/>
      <c r="B113" s="8" t="s">
        <v>103</v>
      </c>
      <c r="C113" s="6">
        <v>15</v>
      </c>
      <c r="D113" s="10">
        <v>13</v>
      </c>
      <c r="E113" s="10">
        <v>13</v>
      </c>
      <c r="F113" s="10">
        <v>13</v>
      </c>
      <c r="G113" s="20">
        <f t="shared" si="5"/>
        <v>100</v>
      </c>
      <c r="H113" s="21">
        <f t="shared" si="3"/>
        <v>100</v>
      </c>
      <c r="I113" s="84">
        <f t="shared" si="4"/>
        <v>86.66666666666667</v>
      </c>
      <c r="J113" s="3"/>
    </row>
    <row r="114" spans="1:10" ht="27" thickBot="1">
      <c r="A114" s="236"/>
      <c r="B114" s="82" t="s">
        <v>104</v>
      </c>
      <c r="C114" s="115">
        <f>C113/C112</f>
        <v>0.45454545454545453</v>
      </c>
      <c r="D114" s="116">
        <f>D113/D112</f>
        <v>0.6842105263157895</v>
      </c>
      <c r="E114" s="116">
        <f>E113/E112</f>
        <v>1</v>
      </c>
      <c r="F114" s="116">
        <f>F113/F112</f>
        <v>1</v>
      </c>
      <c r="G114" s="62">
        <f t="shared" si="5"/>
        <v>100</v>
      </c>
      <c r="H114" s="63">
        <f t="shared" si="3"/>
        <v>146.15384615384613</v>
      </c>
      <c r="I114" s="79">
        <f t="shared" si="4"/>
        <v>220.00000000000003</v>
      </c>
      <c r="J114" s="3"/>
    </row>
    <row r="115" spans="1:10" ht="42" customHeight="1">
      <c r="A115" s="234">
        <v>22</v>
      </c>
      <c r="B115" s="80" t="s">
        <v>105</v>
      </c>
      <c r="C115" s="52">
        <v>2853</v>
      </c>
      <c r="D115" s="53">
        <v>6581</v>
      </c>
      <c r="E115" s="53">
        <v>1350</v>
      </c>
      <c r="F115" s="118">
        <v>6142</v>
      </c>
      <c r="G115" s="55">
        <f t="shared" si="5"/>
        <v>454.962962962963</v>
      </c>
      <c r="H115" s="56">
        <f t="shared" si="3"/>
        <v>93.32928126424555</v>
      </c>
      <c r="I115" s="81">
        <f t="shared" si="4"/>
        <v>215.2821591307396</v>
      </c>
      <c r="J115" s="3"/>
    </row>
    <row r="116" spans="1:10" ht="51.75">
      <c r="A116" s="235"/>
      <c r="B116" s="8" t="s">
        <v>106</v>
      </c>
      <c r="C116" s="6">
        <v>1250</v>
      </c>
      <c r="D116" s="15">
        <v>130</v>
      </c>
      <c r="E116" s="10">
        <v>880</v>
      </c>
      <c r="F116" s="14">
        <v>450</v>
      </c>
      <c r="G116" s="20">
        <f t="shared" si="5"/>
        <v>51.13636363636363</v>
      </c>
      <c r="H116" s="21">
        <f t="shared" si="3"/>
        <v>346.1538461538462</v>
      </c>
      <c r="I116" s="84">
        <f t="shared" si="4"/>
        <v>36</v>
      </c>
      <c r="J116" s="3"/>
    </row>
    <row r="117" spans="1:10" ht="52.5" thickBot="1">
      <c r="A117" s="236"/>
      <c r="B117" s="82" t="s">
        <v>107</v>
      </c>
      <c r="C117" s="115">
        <f>C116/C7</f>
        <v>1.9904458598726114</v>
      </c>
      <c r="D117" s="116">
        <f>D116/D7</f>
        <v>0.2268760907504363</v>
      </c>
      <c r="E117" s="116">
        <f>E116/E7</f>
        <v>2.1463414634146343</v>
      </c>
      <c r="F117" s="115">
        <f>F116/F7</f>
        <v>1.0975609756097562</v>
      </c>
      <c r="G117" s="62">
        <f t="shared" si="5"/>
        <v>51.13636363636363</v>
      </c>
      <c r="H117" s="63">
        <f t="shared" si="3"/>
        <v>483.7711069418387</v>
      </c>
      <c r="I117" s="79">
        <f t="shared" si="4"/>
        <v>55.14146341463415</v>
      </c>
      <c r="J117" s="3"/>
    </row>
    <row r="118" spans="1:10" ht="48.75" customHeight="1">
      <c r="A118" s="234">
        <v>23</v>
      </c>
      <c r="B118" s="80" t="s">
        <v>108</v>
      </c>
      <c r="C118" s="52">
        <v>90</v>
      </c>
      <c r="D118" s="53">
        <v>158</v>
      </c>
      <c r="E118" s="53">
        <v>158</v>
      </c>
      <c r="F118" s="52">
        <v>158</v>
      </c>
      <c r="G118" s="55">
        <f t="shared" si="5"/>
        <v>100</v>
      </c>
      <c r="H118" s="56">
        <f t="shared" si="3"/>
        <v>100</v>
      </c>
      <c r="I118" s="81">
        <f t="shared" si="4"/>
        <v>175.55555555555554</v>
      </c>
      <c r="J118" s="3"/>
    </row>
    <row r="119" spans="1:10" ht="39.75" thickBot="1">
      <c r="A119" s="236"/>
      <c r="B119" s="82" t="s">
        <v>109</v>
      </c>
      <c r="C119" s="115">
        <f>C118/C7</f>
        <v>0.14331210191082802</v>
      </c>
      <c r="D119" s="116">
        <f>D118/D7</f>
        <v>0.2757417102966841</v>
      </c>
      <c r="E119" s="116">
        <f>E118/E7</f>
        <v>0.3853658536585366</v>
      </c>
      <c r="F119" s="115">
        <f>F118/F7</f>
        <v>0.3853658536585366</v>
      </c>
      <c r="G119" s="62">
        <f t="shared" si="5"/>
        <v>100</v>
      </c>
      <c r="H119" s="63">
        <f t="shared" si="3"/>
        <v>139.75609756097563</v>
      </c>
      <c r="I119" s="79">
        <f t="shared" si="4"/>
        <v>268.89972899729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114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245</v>
      </c>
      <c r="C122" s="1"/>
      <c r="D122" s="1"/>
      <c r="E122" s="1"/>
      <c r="F122" s="1"/>
      <c r="G122" s="1"/>
      <c r="H122" s="1"/>
      <c r="I122" s="1"/>
      <c r="J122" s="3"/>
    </row>
    <row r="123" spans="1:10" ht="15">
      <c r="A123" s="2"/>
      <c r="B123" s="2" t="s">
        <v>182</v>
      </c>
      <c r="C123" s="1"/>
      <c r="D123" s="1"/>
      <c r="E123" s="237"/>
      <c r="F123" s="23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E123:F123"/>
    <mergeCell ref="A91:A92"/>
    <mergeCell ref="A93:A99"/>
    <mergeCell ref="A101:A103"/>
    <mergeCell ref="A104:A105"/>
    <mergeCell ref="A106:A108"/>
    <mergeCell ref="A109:A111"/>
    <mergeCell ref="A88:A90"/>
    <mergeCell ref="A112:A114"/>
    <mergeCell ref="A115:A117"/>
    <mergeCell ref="A118:A119"/>
    <mergeCell ref="A56:A78"/>
    <mergeCell ref="A79:A82"/>
    <mergeCell ref="A83:A85"/>
    <mergeCell ref="A86:A87"/>
    <mergeCell ref="A22:A23"/>
    <mergeCell ref="A24:A51"/>
    <mergeCell ref="A52:A53"/>
    <mergeCell ref="A54:A55"/>
    <mergeCell ref="A7:A10"/>
    <mergeCell ref="A11:A17"/>
    <mergeCell ref="A18:A19"/>
    <mergeCell ref="A20:A21"/>
    <mergeCell ref="A1:I1"/>
    <mergeCell ref="A2:I2"/>
    <mergeCell ref="A3:I3"/>
    <mergeCell ref="A5:A6"/>
    <mergeCell ref="B5:B6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 "Кяхтинский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Малютина Юлия Сергеевна</dc:creator>
  <cp:keywords/>
  <dc:description/>
  <cp:lastModifiedBy>Admin</cp:lastModifiedBy>
  <cp:lastPrinted>2015-02-24T07:15:06Z</cp:lastPrinted>
  <dcterms:created xsi:type="dcterms:W3CDTF">2013-01-21T06:24:04Z</dcterms:created>
  <dcterms:modified xsi:type="dcterms:W3CDTF">2015-03-02T06:38:25Z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