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 firstSheet="8" activeTab="8"/>
  </bookViews>
  <sheets>
    <sheet name="к1 сады" sheetId="7" r:id="rId1"/>
    <sheet name="к1 школы" sheetId="8" r:id="rId2"/>
    <sheet name="к1 внеш" sheetId="9" r:id="rId3"/>
    <sheet name="к1 каскад" sheetId="10" r:id="rId4"/>
    <sheet name="к1 олимп" sheetId="11" r:id="rId5"/>
    <sheet name="к1 РЦКиД" sheetId="12" r:id="rId6"/>
    <sheet name="к1 ЦБС" sheetId="13" r:id="rId7"/>
    <sheet name="к1 ДШИ" sheetId="14" r:id="rId8"/>
    <sheet name="к1 вести" sheetId="15" r:id="rId9"/>
    <sheet name="к2 объем" sheetId="16" r:id="rId10"/>
    <sheet name="к3 сады финанс." sheetId="17" r:id="rId11"/>
    <sheet name="к3 школы финанс." sheetId="19" r:id="rId12"/>
    <sheet name="к3 дошкол финанс." sheetId="18" r:id="rId13"/>
    <sheet name="к3 прочее финанс." sheetId="20" r:id="rId14"/>
    <sheet name="итог" sheetId="21" r:id="rId15"/>
  </sheets>
  <externalReferences>
    <externalReference r:id="rId16"/>
    <externalReference r:id="rId17"/>
  </externalReferences>
  <calcPr calcId="124519"/>
</workbook>
</file>

<file path=xl/calcChain.xml><?xml version="1.0" encoding="utf-8"?>
<calcChain xmlns="http://schemas.openxmlformats.org/spreadsheetml/2006/main">
  <c r="E6" i="21"/>
  <c r="C6"/>
  <c r="E45"/>
  <c r="E48"/>
  <c r="C48"/>
  <c r="C44"/>
  <c r="E43"/>
  <c r="C43"/>
  <c r="E42"/>
  <c r="C42"/>
  <c r="C41"/>
  <c r="C40"/>
  <c r="C39"/>
  <c r="C38"/>
  <c r="C37"/>
  <c r="C36"/>
  <c r="C35"/>
  <c r="E34"/>
  <c r="C34"/>
  <c r="E33"/>
  <c r="C33"/>
  <c r="C32"/>
  <c r="C31"/>
  <c r="E30"/>
  <c r="C30"/>
  <c r="E21"/>
  <c r="E25"/>
  <c r="H12" i="18"/>
  <c r="H11"/>
  <c r="H10"/>
  <c r="H9"/>
  <c r="E8"/>
  <c r="H8" s="1"/>
  <c r="H7"/>
  <c r="H6"/>
  <c r="H5"/>
  <c r="I19" i="17"/>
  <c r="H19"/>
  <c r="G19"/>
  <c r="I18"/>
  <c r="E44" i="21" s="1"/>
  <c r="H18" i="17"/>
  <c r="G18"/>
  <c r="I17"/>
  <c r="H17"/>
  <c r="G17"/>
  <c r="I16"/>
  <c r="H16"/>
  <c r="G16"/>
  <c r="I15"/>
  <c r="H15"/>
  <c r="G15"/>
  <c r="I14"/>
  <c r="E41" i="21" s="1"/>
  <c r="H14" i="17"/>
  <c r="G14"/>
  <c r="I13"/>
  <c r="E39" i="21" s="1"/>
  <c r="H13" i="17"/>
  <c r="G13"/>
  <c r="I12"/>
  <c r="E38" i="21" s="1"/>
  <c r="H12" i="17"/>
  <c r="G12"/>
  <c r="I11"/>
  <c r="H11"/>
  <c r="G11"/>
  <c r="I10"/>
  <c r="E37" i="21" s="1"/>
  <c r="H10" i="17"/>
  <c r="G10"/>
  <c r="I9"/>
  <c r="E35" i="21" s="1"/>
  <c r="H9" i="17"/>
  <c r="G9"/>
  <c r="I8"/>
  <c r="H8"/>
  <c r="G8"/>
  <c r="I7"/>
  <c r="H7"/>
  <c r="G7"/>
  <c r="I6"/>
  <c r="E32" i="21" s="1"/>
  <c r="H6" i="17"/>
  <c r="G6"/>
  <c r="I5"/>
  <c r="H5"/>
  <c r="G5"/>
  <c r="I4"/>
  <c r="H4"/>
  <c r="G4"/>
  <c r="H8" i="20"/>
  <c r="G8"/>
  <c r="F8"/>
  <c r="H7"/>
  <c r="E50" i="21" s="1"/>
  <c r="G7" i="20"/>
  <c r="F7"/>
  <c r="H6"/>
  <c r="E49" i="21" s="1"/>
  <c r="G6" i="20"/>
  <c r="F6"/>
  <c r="H5"/>
  <c r="E46" i="21" s="1"/>
  <c r="G5" i="20"/>
  <c r="F5"/>
  <c r="H4"/>
  <c r="G4"/>
  <c r="H29" i="19"/>
  <c r="E47" i="21" s="1"/>
  <c r="G29" i="19"/>
  <c r="F29"/>
  <c r="H28"/>
  <c r="E29" i="21" s="1"/>
  <c r="G28" i="19"/>
  <c r="F28"/>
  <c r="H27"/>
  <c r="E28" i="21" s="1"/>
  <c r="G27" i="19"/>
  <c r="F27"/>
  <c r="H26"/>
  <c r="E27" i="21" s="1"/>
  <c r="F26" i="19"/>
  <c r="H25"/>
  <c r="G25"/>
  <c r="F25"/>
  <c r="H24"/>
  <c r="F24"/>
  <c r="H23"/>
  <c r="G23"/>
  <c r="F23"/>
  <c r="H21"/>
  <c r="G21"/>
  <c r="F21"/>
  <c r="H20"/>
  <c r="H19"/>
  <c r="G19"/>
  <c r="F19"/>
  <c r="H18"/>
  <c r="G18"/>
  <c r="F18"/>
  <c r="H17"/>
  <c r="G17"/>
  <c r="F17"/>
  <c r="G15"/>
  <c r="H14"/>
  <c r="G14"/>
  <c r="F14"/>
  <c r="G13"/>
  <c r="G12"/>
  <c r="G11"/>
  <c r="H10"/>
  <c r="E11" i="21" s="1"/>
  <c r="F10" i="19"/>
  <c r="G10"/>
  <c r="H9"/>
  <c r="G9"/>
  <c r="F9"/>
  <c r="H8"/>
  <c r="G8"/>
  <c r="F8"/>
  <c r="H7"/>
  <c r="G7"/>
  <c r="F7"/>
  <c r="H6"/>
  <c r="G6"/>
  <c r="F6"/>
  <c r="H5"/>
  <c r="G5"/>
  <c r="F5"/>
  <c r="H4"/>
  <c r="E5" i="21" s="1"/>
  <c r="G4" i="19"/>
  <c r="F4"/>
  <c r="G5" i="18" l="1"/>
  <c r="G6"/>
  <c r="G7"/>
  <c r="G8"/>
  <c r="G9"/>
  <c r="G10"/>
  <c r="G11"/>
  <c r="G12"/>
  <c r="F5"/>
  <c r="F6"/>
  <c r="F7"/>
  <c r="F8"/>
  <c r="F9"/>
  <c r="F10"/>
  <c r="F11"/>
  <c r="F12"/>
  <c r="H11" i="19"/>
  <c r="E12" i="21" s="1"/>
  <c r="F11" i="19"/>
  <c r="H12"/>
  <c r="E13" i="21" s="1"/>
  <c r="F12" i="19"/>
  <c r="H13"/>
  <c r="E14" i="21" s="1"/>
  <c r="F13" i="19"/>
  <c r="H15"/>
  <c r="E16" i="21" s="1"/>
  <c r="F15" i="19"/>
  <c r="H16"/>
  <c r="F16"/>
  <c r="G16"/>
  <c r="G20"/>
  <c r="G22"/>
  <c r="F20"/>
  <c r="F22"/>
  <c r="H22"/>
  <c r="E23" i="21" s="1"/>
  <c r="G24" i="19"/>
  <c r="G26"/>
  <c r="E51" i="21" l="1"/>
  <c r="D51"/>
  <c r="C51"/>
  <c r="E36"/>
  <c r="E31"/>
  <c r="E26"/>
  <c r="C26"/>
  <c r="E24"/>
  <c r="C24"/>
  <c r="E22"/>
  <c r="C22"/>
  <c r="E20"/>
  <c r="C20"/>
  <c r="F20" s="1"/>
  <c r="E19"/>
  <c r="C19"/>
  <c r="C18"/>
  <c r="E17"/>
  <c r="E15"/>
  <c r="E52" s="1"/>
  <c r="D15"/>
  <c r="C15"/>
  <c r="E10"/>
  <c r="D10"/>
  <c r="C10"/>
  <c r="E9"/>
  <c r="D9"/>
  <c r="C9"/>
  <c r="E8"/>
  <c r="D8"/>
  <c r="C8"/>
  <c r="E7"/>
  <c r="D7"/>
  <c r="C7"/>
  <c r="H79" i="16"/>
  <c r="E79"/>
  <c r="G78"/>
  <c r="H78" s="1"/>
  <c r="D80"/>
  <c r="C78"/>
  <c r="H77"/>
  <c r="E77"/>
  <c r="D49" i="21" s="1"/>
  <c r="H76" i="16"/>
  <c r="E76"/>
  <c r="D48" i="21" s="1"/>
  <c r="E75" i="16"/>
  <c r="D47" i="21" s="1"/>
  <c r="E74" i="16"/>
  <c r="D46" i="21" s="1"/>
  <c r="E73" i="16"/>
  <c r="D45" i="21" s="1"/>
  <c r="H72" i="16"/>
  <c r="E72"/>
  <c r="D44" i="21" s="1"/>
  <c r="F44" s="1"/>
  <c r="H71" i="16"/>
  <c r="D43" i="21" s="1"/>
  <c r="F43" s="1"/>
  <c r="E71" i="16"/>
  <c r="H70"/>
  <c r="E70"/>
  <c r="D42" i="21" s="1"/>
  <c r="F42" s="1"/>
  <c r="H69" i="16"/>
  <c r="E69"/>
  <c r="D41" i="21" s="1"/>
  <c r="F41" s="1"/>
  <c r="H68" i="16"/>
  <c r="E68"/>
  <c r="H67"/>
  <c r="E67"/>
  <c r="D39" i="21" s="1"/>
  <c r="F39" s="1"/>
  <c r="H66" i="16"/>
  <c r="E66"/>
  <c r="D38" i="21" s="1"/>
  <c r="H65" i="16"/>
  <c r="D37" i="21" s="1"/>
  <c r="F37" s="1"/>
  <c r="E65" i="16"/>
  <c r="H64"/>
  <c r="E64"/>
  <c r="D36" i="21" s="1"/>
  <c r="H63" i="16"/>
  <c r="E63"/>
  <c r="D35" i="21" s="1"/>
  <c r="F35" s="1"/>
  <c r="H62" i="16"/>
  <c r="E62"/>
  <c r="D34" i="21" s="1"/>
  <c r="H61" i="16"/>
  <c r="D33" i="21" s="1"/>
  <c r="F33" s="1"/>
  <c r="E61" i="16"/>
  <c r="H60"/>
  <c r="D32" i="21" s="1"/>
  <c r="E60" i="16"/>
  <c r="H59"/>
  <c r="E59"/>
  <c r="D31" i="21" s="1"/>
  <c r="F31" s="1"/>
  <c r="H58" i="16"/>
  <c r="E58"/>
  <c r="D30" i="21" s="1"/>
  <c r="E57" i="16"/>
  <c r="D29" i="21" s="1"/>
  <c r="E56" i="16"/>
  <c r="D28" i="21" s="1"/>
  <c r="H55" i="16"/>
  <c r="H54"/>
  <c r="E54"/>
  <c r="H53"/>
  <c r="D27" i="21" s="1"/>
  <c r="E53" i="16"/>
  <c r="H52"/>
  <c r="H51"/>
  <c r="E51"/>
  <c r="H50"/>
  <c r="H49"/>
  <c r="E49"/>
  <c r="H48"/>
  <c r="D25" i="21" s="1"/>
  <c r="E48" i="16"/>
  <c r="H47"/>
  <c r="H46"/>
  <c r="E46"/>
  <c r="E45"/>
  <c r="H44"/>
  <c r="D23" i="21" s="1"/>
  <c r="E44" i="16"/>
  <c r="H43"/>
  <c r="H42"/>
  <c r="E42"/>
  <c r="H41"/>
  <c r="E41"/>
  <c r="H40"/>
  <c r="D21" i="21" s="1"/>
  <c r="E40" i="16"/>
  <c r="H39"/>
  <c r="H38"/>
  <c r="E38"/>
  <c r="H37"/>
  <c r="H36"/>
  <c r="E36"/>
  <c r="H35"/>
  <c r="H34"/>
  <c r="E34"/>
  <c r="H33"/>
  <c r="H32"/>
  <c r="E32"/>
  <c r="H31"/>
  <c r="E31"/>
  <c r="H30"/>
  <c r="E30"/>
  <c r="H29"/>
  <c r="E29"/>
  <c r="H28"/>
  <c r="H27"/>
  <c r="E27"/>
  <c r="H26"/>
  <c r="E26"/>
  <c r="H25"/>
  <c r="D14" i="21" s="1"/>
  <c r="E25" i="16"/>
  <c r="H24"/>
  <c r="H23"/>
  <c r="E23"/>
  <c r="H22"/>
  <c r="D13" i="21" s="1"/>
  <c r="E22" i="16"/>
  <c r="H21"/>
  <c r="H20"/>
  <c r="E20"/>
  <c r="H19"/>
  <c r="D12" i="21" s="1"/>
  <c r="E19" i="16"/>
  <c r="E18"/>
  <c r="H17"/>
  <c r="D11" i="21" s="1"/>
  <c r="E17" i="16"/>
  <c r="H16"/>
  <c r="H15"/>
  <c r="E15"/>
  <c r="H14"/>
  <c r="E14"/>
  <c r="H13"/>
  <c r="H12"/>
  <c r="E12"/>
  <c r="H11"/>
  <c r="H10"/>
  <c r="E10"/>
  <c r="H9"/>
  <c r="H8"/>
  <c r="E8"/>
  <c r="D6" i="21" s="1"/>
  <c r="H7" i="16"/>
  <c r="H6"/>
  <c r="E6"/>
  <c r="D5" i="21" s="1"/>
  <c r="H4" i="15"/>
  <c r="E4"/>
  <c r="O4" s="1"/>
  <c r="P4" s="1"/>
  <c r="C46" i="21" s="1"/>
  <c r="AO5" i="14"/>
  <c r="AL5"/>
  <c r="AI5"/>
  <c r="AF5"/>
  <c r="AC5"/>
  <c r="Z5"/>
  <c r="W5"/>
  <c r="T5"/>
  <c r="Q5"/>
  <c r="N5"/>
  <c r="K5"/>
  <c r="H5"/>
  <c r="E5"/>
  <c r="N11" i="13"/>
  <c r="K11"/>
  <c r="H11"/>
  <c r="E11"/>
  <c r="Q5"/>
  <c r="N5"/>
  <c r="K5"/>
  <c r="H5"/>
  <c r="E5"/>
  <c r="AC5" i="12"/>
  <c r="Z5"/>
  <c r="W5"/>
  <c r="T5"/>
  <c r="Q5"/>
  <c r="N5"/>
  <c r="K5"/>
  <c r="H5"/>
  <c r="E5"/>
  <c r="H5" i="11"/>
  <c r="E5"/>
  <c r="I5" s="1"/>
  <c r="J5" s="1"/>
  <c r="C45" i="21" s="1"/>
  <c r="F45" s="1"/>
  <c r="AF4" i="10"/>
  <c r="AC4"/>
  <c r="Z4"/>
  <c r="T4"/>
  <c r="Q4"/>
  <c r="N4"/>
  <c r="K4"/>
  <c r="H4"/>
  <c r="E4"/>
  <c r="F22" i="21" l="1"/>
  <c r="D17"/>
  <c r="D16"/>
  <c r="AE5" i="12"/>
  <c r="C50" i="21" s="1"/>
  <c r="AD5" i="12"/>
  <c r="AG4" i="10"/>
  <c r="AH4" s="1"/>
  <c r="U5" i="13"/>
  <c r="V5" s="1"/>
  <c r="C49" i="21" s="1"/>
  <c r="F49" s="1"/>
  <c r="F24"/>
  <c r="O11" i="13"/>
  <c r="P11" s="1"/>
  <c r="AP5" i="14"/>
  <c r="AQ5" s="1"/>
  <c r="C47" i="21" s="1"/>
  <c r="F47" s="1"/>
  <c r="F46"/>
  <c r="F26"/>
  <c r="F48"/>
  <c r="F7"/>
  <c r="F15"/>
  <c r="F19"/>
  <c r="F30"/>
  <c r="F32"/>
  <c r="F34"/>
  <c r="F36"/>
  <c r="F38"/>
  <c r="F40"/>
  <c r="F51"/>
  <c r="F6"/>
  <c r="F8"/>
  <c r="F9"/>
  <c r="F10"/>
  <c r="F18"/>
  <c r="F5"/>
  <c r="E78" i="16"/>
  <c r="D50" i="21" s="1"/>
  <c r="F50" s="1"/>
  <c r="D52" l="1"/>
  <c r="AC5" i="9"/>
  <c r="Z5"/>
  <c r="W5"/>
  <c r="T5"/>
  <c r="Q5"/>
  <c r="N5"/>
  <c r="K5"/>
  <c r="H5"/>
  <c r="E5"/>
  <c r="AC4"/>
  <c r="Z4"/>
  <c r="W4"/>
  <c r="T4"/>
  <c r="Q4"/>
  <c r="N4"/>
  <c r="K4"/>
  <c r="H4"/>
  <c r="E4"/>
  <c r="AD4" l="1"/>
  <c r="AE4" s="1"/>
  <c r="C28" i="21" s="1"/>
  <c r="F28" s="1"/>
  <c r="AD5" i="9"/>
  <c r="AE5" s="1"/>
  <c r="C29" i="21" s="1"/>
  <c r="F29" s="1"/>
  <c r="W8" i="8"/>
  <c r="W9"/>
  <c r="W10"/>
  <c r="W11"/>
  <c r="W12"/>
  <c r="W13"/>
  <c r="W14"/>
  <c r="W15"/>
  <c r="W16"/>
  <c r="W7"/>
  <c r="AV7" s="1"/>
  <c r="C17" i="21" s="1"/>
  <c r="F17" s="1"/>
  <c r="T9" i="8"/>
  <c r="T10"/>
  <c r="T11"/>
  <c r="T12"/>
  <c r="T13"/>
  <c r="T8"/>
  <c r="Q10"/>
  <c r="Q11"/>
  <c r="Q9"/>
  <c r="AF8"/>
  <c r="AF9"/>
  <c r="AF10"/>
  <c r="AF11"/>
  <c r="AF12"/>
  <c r="AF13"/>
  <c r="AF14"/>
  <c r="AF16"/>
  <c r="AF7"/>
  <c r="AI9"/>
  <c r="AI10"/>
  <c r="AI11"/>
  <c r="AI12"/>
  <c r="AI13"/>
  <c r="AI14"/>
  <c r="AI15"/>
  <c r="AI16"/>
  <c r="AI8"/>
  <c r="AU8"/>
  <c r="AU9"/>
  <c r="AU10"/>
  <c r="AU11"/>
  <c r="AU12"/>
  <c r="AU13"/>
  <c r="AU14"/>
  <c r="AU15"/>
  <c r="AU16"/>
  <c r="AU7"/>
  <c r="X8" i="7"/>
  <c r="X9"/>
  <c r="X10"/>
  <c r="X11"/>
  <c r="X12"/>
  <c r="X13"/>
  <c r="X14"/>
  <c r="X15"/>
  <c r="X16"/>
  <c r="X17"/>
  <c r="X18"/>
  <c r="X19"/>
  <c r="X20"/>
  <c r="X21"/>
  <c r="X22"/>
  <c r="X7"/>
  <c r="AA8"/>
  <c r="AA9"/>
  <c r="AA10"/>
  <c r="AA11"/>
  <c r="AA12"/>
  <c r="AA13"/>
  <c r="AA14"/>
  <c r="AA15"/>
  <c r="AA16"/>
  <c r="AA17"/>
  <c r="AA18"/>
  <c r="AA19"/>
  <c r="AA20"/>
  <c r="AA21"/>
  <c r="AA22"/>
  <c r="AA7"/>
  <c r="AV8"/>
  <c r="AV9"/>
  <c r="AV10"/>
  <c r="AV11"/>
  <c r="AV12"/>
  <c r="AV13"/>
  <c r="AV14"/>
  <c r="AV15"/>
  <c r="AV16"/>
  <c r="AV17"/>
  <c r="AV18"/>
  <c r="AV19"/>
  <c r="AV20"/>
  <c r="AV21"/>
  <c r="AV22"/>
  <c r="AV7"/>
  <c r="AP8"/>
  <c r="AP9"/>
  <c r="AP10"/>
  <c r="AP11"/>
  <c r="AP12"/>
  <c r="AP13"/>
  <c r="AP14"/>
  <c r="AP15"/>
  <c r="AP16"/>
  <c r="AP17"/>
  <c r="AP18"/>
  <c r="AP19"/>
  <c r="AP20"/>
  <c r="AP21"/>
  <c r="AP22"/>
  <c r="AP7"/>
  <c r="AM8"/>
  <c r="AM9"/>
  <c r="AM10"/>
  <c r="AM11"/>
  <c r="AM12"/>
  <c r="AM13"/>
  <c r="AM14"/>
  <c r="AM15"/>
  <c r="AM16"/>
  <c r="AM17"/>
  <c r="AM18"/>
  <c r="AM19"/>
  <c r="AM20"/>
  <c r="AM21"/>
  <c r="AM22"/>
  <c r="AM7"/>
  <c r="AJ8"/>
  <c r="AJ9"/>
  <c r="AJ10"/>
  <c r="AJ11"/>
  <c r="AJ12"/>
  <c r="AJ13"/>
  <c r="AJ14"/>
  <c r="AJ15"/>
  <c r="AJ16"/>
  <c r="AJ17"/>
  <c r="AJ18"/>
  <c r="AJ19"/>
  <c r="AJ20"/>
  <c r="AJ21"/>
  <c r="AJ22"/>
  <c r="AJ7"/>
  <c r="AD8"/>
  <c r="AD9"/>
  <c r="AD10"/>
  <c r="AD11"/>
  <c r="AD12"/>
  <c r="AD13"/>
  <c r="AD14"/>
  <c r="AD15"/>
  <c r="AD16"/>
  <c r="AD17"/>
  <c r="AD18"/>
  <c r="AD19"/>
  <c r="AD20"/>
  <c r="AD21"/>
  <c r="AD22"/>
  <c r="AD7"/>
  <c r="O8"/>
  <c r="O9"/>
  <c r="O10"/>
  <c r="O11"/>
  <c r="O12"/>
  <c r="O13"/>
  <c r="O14"/>
  <c r="O15"/>
  <c r="O16"/>
  <c r="O17"/>
  <c r="O18"/>
  <c r="O19"/>
  <c r="O20"/>
  <c r="O21"/>
  <c r="O22"/>
  <c r="O7"/>
  <c r="K11"/>
  <c r="K13"/>
  <c r="K14"/>
  <c r="K22"/>
  <c r="H9"/>
  <c r="H11"/>
  <c r="H12"/>
  <c r="H13"/>
  <c r="H14"/>
  <c r="H15"/>
  <c r="H16"/>
  <c r="H17"/>
  <c r="H18"/>
  <c r="H19"/>
  <c r="H20"/>
  <c r="H22"/>
  <c r="H8"/>
  <c r="E8"/>
  <c r="BC8" s="1"/>
  <c r="E9"/>
  <c r="BC9" s="1"/>
  <c r="E10"/>
  <c r="E11"/>
  <c r="E12"/>
  <c r="E13"/>
  <c r="BC13" s="1"/>
  <c r="E14"/>
  <c r="E15"/>
  <c r="E16"/>
  <c r="E17"/>
  <c r="BC17" s="1"/>
  <c r="E18"/>
  <c r="E19"/>
  <c r="E20"/>
  <c r="E21"/>
  <c r="BC21" s="1"/>
  <c r="E22"/>
  <c r="E7"/>
  <c r="AV12" i="8" l="1"/>
  <c r="C12" i="21" s="1"/>
  <c r="F12" s="1"/>
  <c r="AV10" i="8"/>
  <c r="C14" i="21" s="1"/>
  <c r="F14" s="1"/>
  <c r="AV16" i="8"/>
  <c r="C27" i="21" s="1"/>
  <c r="F27" s="1"/>
  <c r="BC20" i="7"/>
  <c r="BC16"/>
  <c r="BC12"/>
  <c r="BC7"/>
  <c r="BC19"/>
  <c r="BC15"/>
  <c r="BC11"/>
  <c r="AV8" i="8"/>
  <c r="C16" i="21" s="1"/>
  <c r="F16" s="1"/>
  <c r="AV15" i="8"/>
  <c r="C23" i="21" s="1"/>
  <c r="F23" s="1"/>
  <c r="BC22" i="7"/>
  <c r="BC18"/>
  <c r="BC14"/>
  <c r="BC10"/>
  <c r="AV9" i="8"/>
  <c r="C13" i="21" s="1"/>
  <c r="F13" s="1"/>
  <c r="AV13" i="8"/>
  <c r="C11" i="21" s="1"/>
  <c r="AV14" i="8"/>
  <c r="C21" i="21" s="1"/>
  <c r="F21" s="1"/>
  <c r="AV11" i="8"/>
  <c r="C25" i="21" s="1"/>
  <c r="F25" s="1"/>
  <c r="C52" l="1"/>
  <c r="F11"/>
  <c r="F52" s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утверждена сумма в мз 3 738 302,16 руб. распоряжением №789 от 19.07.2017. приложение 7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утверждена сумма в мз 3021554,72 руб. распоряжением №789 от 19.07.2017г. Приложение 8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утверждена сумма в мз 3401464,58 руб. распоряжение №789 от 19.07.2017г.
Приложение 3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утверждена сумма в мз 2141696,62 руб. распоряжение </t>
        </r>
        <r>
          <rPr>
            <i/>
            <sz val="9"/>
            <color indexed="81"/>
            <rFont val="Tahoma"/>
            <family val="2"/>
            <charset val="204"/>
          </rPr>
          <t>№789 от</t>
        </r>
        <r>
          <rPr>
            <sz val="9"/>
            <color indexed="81"/>
            <rFont val="Tahoma"/>
            <family val="2"/>
            <charset val="204"/>
          </rPr>
          <t xml:space="preserve"> 19.07.2017г.
Приложение 4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утверждена сумма в мз 2251030,67 руб. расп.№789 от 19.07.2017г.
Приложение2
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изменена по состоянию на 9 месяцев?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внесены изменения в МЗ распоряжение 31.08.2017г. №936
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муниципальном задании утверждена сумма 1241988,26 руб. распоряжение №732 от 05.07.2017г. Приложение 42</t>
        </r>
      </text>
    </comment>
  </commentList>
</comments>
</file>

<file path=xl/sharedStrings.xml><?xml version="1.0" encoding="utf-8"?>
<sst xmlns="http://schemas.openxmlformats.org/spreadsheetml/2006/main" count="898" uniqueCount="219">
  <si>
    <t>№ п/п</t>
  </si>
  <si>
    <t>Наименование учреждения</t>
  </si>
  <si>
    <t>оценка выполнения</t>
  </si>
  <si>
    <t>Количество воспитанников -победителей и призеров конкурсов, смотров и фестивалей различных уровней</t>
  </si>
  <si>
    <t>Посещаемость воспитанников ДОУ (выполнение дето/дней)</t>
  </si>
  <si>
    <t>Доля родителей (законных представителей), удовлеторенных условиями и качеством предоставляемой услуги</t>
  </si>
  <si>
    <t>Оптимальность использования ресурсов ДОУ</t>
  </si>
  <si>
    <r>
      <t xml:space="preserve">расчет оценки выполнения муниципальными учреждениями муниципального  задания по показателям, характеризующим </t>
    </r>
    <r>
      <rPr>
        <b/>
        <sz val="10"/>
        <color theme="1"/>
        <rFont val="Calibri"/>
        <family val="2"/>
        <charset val="204"/>
        <scheme val="minor"/>
      </rPr>
      <t>качество услуги</t>
    </r>
  </si>
  <si>
    <t>значения показателей качества муниципальной услуги</t>
  </si>
  <si>
    <t>%</t>
  </si>
  <si>
    <t>МБДОУ "Алтайский детский сад"</t>
  </si>
  <si>
    <t>МБДОУ "Ара-Алцагатский детский сад"</t>
  </si>
  <si>
    <t>МБДОУ "Большекударинский детский сад"</t>
  </si>
  <si>
    <t>МБДОУ "Большелугский детский сад"</t>
  </si>
  <si>
    <t>МБДОУ "Детский сад №1"</t>
  </si>
  <si>
    <t>МБДОУ "Детский сад №5"</t>
  </si>
  <si>
    <t>МБДОУ "Детский сад №6"</t>
  </si>
  <si>
    <t>МБДОУ "Кударинский детский сад"</t>
  </si>
  <si>
    <t>МБДОУ "Наушкинский детский сад"</t>
  </si>
  <si>
    <t>МБДОУ "Тамирский детский сад"</t>
  </si>
  <si>
    <t>МБДОУ "Усть-Киранский детский сад"</t>
  </si>
  <si>
    <t>МБДОУ "Усть-Кяхтинский детский сад"</t>
  </si>
  <si>
    <t>МБДОУ "Хоронхойский детский сад"</t>
  </si>
  <si>
    <t>МБДОУ "Шарагольский детский сад"</t>
  </si>
  <si>
    <t>МАДОУ Детский сад №8 "Аюна"</t>
  </si>
  <si>
    <t xml:space="preserve"> </t>
  </si>
  <si>
    <t>отчет по исполнению за  2016</t>
  </si>
  <si>
    <t>МАДОУ "Детский сад №7"</t>
  </si>
  <si>
    <t>Укомплектованность кадрами по штатному расписанию</t>
  </si>
  <si>
    <t xml:space="preserve"> Уровень квалификации педагогических работников</t>
  </si>
  <si>
    <t>первая категория</t>
  </si>
  <si>
    <t>высшая категория</t>
  </si>
  <si>
    <t>текущий финансовый год</t>
  </si>
  <si>
    <t>Доля АУП,педагогических работников, учебно-вспомогательного персонала, прошедших обучение в отчетном периоде</t>
  </si>
  <si>
    <t>Количество дней, пропущенных по болезни одним ребенком</t>
  </si>
  <si>
    <t>Обеспечение   реализации ООП ДО в полном объеме</t>
  </si>
  <si>
    <t xml:space="preserve"> Уровень информационно-методического и технического оснащения образовательного процесса  для реализуемых основных и дополнительных программ дошкольного образования.</t>
  </si>
  <si>
    <t>Наличие программы развития ДОУ</t>
  </si>
  <si>
    <t>Доля своевременно устранненых ОУ нарушений, выявленных в результате проверок, осуществляемых органами исполнительной власти субъектов РФ</t>
  </si>
  <si>
    <t>Наличие обоснованных жалоб потребителей по деятельности ДОУ</t>
  </si>
  <si>
    <t>да</t>
  </si>
  <si>
    <t>нет</t>
  </si>
  <si>
    <t>Кяхтинская СОШ №3</t>
  </si>
  <si>
    <t>Кяхтинская СОШ №2</t>
  </si>
  <si>
    <t>Наушкинская СОШ</t>
  </si>
  <si>
    <t>Субуктуйская ООШ</t>
  </si>
  <si>
    <t>Чикойская СОШ</t>
  </si>
  <si>
    <t>Мурочинская ООШ</t>
  </si>
  <si>
    <t>Малокударинская СОШ</t>
  </si>
  <si>
    <t>Убур-Киретская НОШ</t>
  </si>
  <si>
    <t>Унгуркуйская ООШ</t>
  </si>
  <si>
    <t xml:space="preserve">Наличие программы развития </t>
  </si>
  <si>
    <t xml:space="preserve"> Уровень информационно-методического и технического оснащения образовательного процесса  для реализуемых основных и дополнительных программ дошкольного образования</t>
  </si>
  <si>
    <t>Энхэ-Талинская ООШ</t>
  </si>
  <si>
    <t xml:space="preserve"> Уровень квалификации педагогических работников (количество)</t>
  </si>
  <si>
    <t>Количество  педагогов, являющихся победителями и призерами профессиональных конкурсов различного уровня</t>
  </si>
  <si>
    <t>отчет по исполнению за  2 квартал</t>
  </si>
  <si>
    <t>Количество педагогов, являющихся победителями и призерами профессиональных конкурсов различного уровня</t>
  </si>
  <si>
    <t>Количество воспитанников-победителей и призеров конкурсов, смотров и фестивалей различных уровней</t>
  </si>
  <si>
    <t>Выполнение показателей муниципального задания  ДОУ  за   2017 год</t>
  </si>
  <si>
    <t>отчет по исполнению за   2017 г</t>
  </si>
  <si>
    <t>Выполнение показателей муниципального задания  дошкольных групп  ОУ  за  2017 год</t>
  </si>
  <si>
    <t>отчет по исполнению за   2017 г.</t>
  </si>
  <si>
    <t>Доля АУП ипедагогических работников, прошедших обучение (не менее 72 часов) в отчетном периоде</t>
  </si>
  <si>
    <t>укомплектованность кадрами</t>
  </si>
  <si>
    <t xml:space="preserve">доля своевременно устраненных образовательным учреждением нарушений, выявленных в результате выявленных в результате проверок, осуществляемых </t>
  </si>
  <si>
    <t>количество победителей и  призеров олимпиад, конкурсов и конференций различных уровней</t>
  </si>
  <si>
    <t>уровень соответствия учебного плана образовательного учреждения</t>
  </si>
  <si>
    <t>доля родителей (законных представителей) удовлетворенных условиями и качеством предоставляемой услуги</t>
  </si>
  <si>
    <t>полнота реализации общеобразовательных общеразвивающих программ</t>
  </si>
  <si>
    <t xml:space="preserve">уровень освоения обучающимися дополнительных общеобразовательных общеобразовательных программ </t>
  </si>
  <si>
    <t>количество педагогов, являющихся победителями и призерами профессиональных конкурсов различных уровней</t>
  </si>
  <si>
    <t>текущий финансовый период</t>
  </si>
  <si>
    <t>ДЮСШ</t>
  </si>
  <si>
    <t>ЦДО</t>
  </si>
  <si>
    <t>расчет оценки выполнения муниципальными учреждениями муниципального  задания по показателям, характеризующим качество услуги</t>
  </si>
  <si>
    <t>-</t>
  </si>
  <si>
    <t>Муниципальное задание по услуге выполнено</t>
  </si>
  <si>
    <t>Муниципальное задание по услуге в целом выполнено</t>
  </si>
  <si>
    <t>Муниципальное задание по услуге не выполнено</t>
  </si>
  <si>
    <t>Увеличение удельного веса детей и подростков, охваченных всеми формами отдыха и оздоровления (к общему числу детей от 7 до 17 лет)</t>
  </si>
  <si>
    <t>Обновление и пополнение материально-технической базы спортивно-оздоровительного лагеря "Каскад", пришкольных лагерей</t>
  </si>
  <si>
    <t>Охват детей в летний период в МАОУ "Спортивно оздоровительный лагерь "Каскад" (сохранение индикатора)</t>
  </si>
  <si>
    <t>МАОУ "Спортивно-оздоровительного лагеря "Каскад"</t>
  </si>
  <si>
    <t>Наличие исправного специального оборудования</t>
  </si>
  <si>
    <t>Загруженность спортивного зала</t>
  </si>
  <si>
    <t>МАУ "Районный спортивный комплекс "Олимп"</t>
  </si>
  <si>
    <t>отчет по исполнению за  2017</t>
  </si>
  <si>
    <t>отчет по исполнению за 2017</t>
  </si>
  <si>
    <t>показ (организация показа) концертов и концертных программ (на гастролях)</t>
  </si>
  <si>
    <t xml:space="preserve">показ (организация показа) концертов и концертных программ (стационар) </t>
  </si>
  <si>
    <t>организзация деятельности клубных формирований и формрований самостоятельного народного творчества</t>
  </si>
  <si>
    <t>организация и проведение культуно-массовых мероприятий (иные зрелищные мероприятия)</t>
  </si>
  <si>
    <t>Динамика кол-ва участников мероприятий по сравнению с предыдущим годом</t>
  </si>
  <si>
    <t>динамика кол-ва участников мероприятий по сравнению с предыдущим годом</t>
  </si>
  <si>
    <t>доля удовлетворенности граждан качеством предоставляемых работ</t>
  </si>
  <si>
    <t>динамика общего количества граждан (зрителей) вовлеченных в мероприятие на платной основе</t>
  </si>
  <si>
    <t>темп роста количества выездов коллективов для участия в конкурсах, фестивалях по сравнению с преддыдущим годом, количество призовых мест</t>
  </si>
  <si>
    <t>динамика количества участников мероприятий по сравненнию с предыдущим годом</t>
  </si>
  <si>
    <t>Доля удовлетворенности граждан качеством предоставляемых работ</t>
  </si>
  <si>
    <t>Динамика общего количества граждан (зрителей) вовлеченных в мероприятие на платной основе</t>
  </si>
  <si>
    <t>МБУ "РЦКиД"</t>
  </si>
  <si>
    <t>библиотечное, библиографическое и информациолнное ослуживание пользователей библиотеки</t>
  </si>
  <si>
    <t>Библиотечное, библиографическое и информационное обслуживание пользователей библиотеки</t>
  </si>
  <si>
    <t>кол-во обращений удаленных через интернет</t>
  </si>
  <si>
    <t>темп роста кол-ва обращений удаленых пользователей, по сравнению с предыдущим годом</t>
  </si>
  <si>
    <t>доля библиотек подключенных к сети интернет в общем количестве библиотек в МО</t>
  </si>
  <si>
    <t>кол-во обращений в стационарных условиях</t>
  </si>
  <si>
    <t>доля пользователей удовлетворенных качеством услуг библиотеки</t>
  </si>
  <si>
    <t>темп роста количества обращений пользователей по сравнению с предыдущим годом</t>
  </si>
  <si>
    <t>МБУ "ЦБС" (услуга)</t>
  </si>
  <si>
    <t>формирование, учет, изучение, обеспечение физического сохранения и безопасности фондов библиотеки</t>
  </si>
  <si>
    <t>библиографическая обработка и создание каталогов</t>
  </si>
  <si>
    <t>увеличение объема фонда библиотеки по сравнению с предыдущим годом</t>
  </si>
  <si>
    <t>доля удовлетворенных пользователей качеством услуг библиотеки</t>
  </si>
  <si>
    <t>динамика количества записей в каталоге, по сравнению с предыдущим годом</t>
  </si>
  <si>
    <t>МБУ "ЦБС" (работа)</t>
  </si>
  <si>
    <t>реализация дополнительных общеобразовательных общеразвивающих программ</t>
  </si>
  <si>
    <t>реализация дополнительных предпрофессиональных программ в области искусств - программа Народные инструменты</t>
  </si>
  <si>
    <t>реализация дополнительных предпрофессиональных программ в области искусств (Программа-фортепиано)</t>
  </si>
  <si>
    <t>реализация дополнительных предпрофессиональных программ в области искусств (Программа-живопись)</t>
  </si>
  <si>
    <t>реализация дополнительных предпрофессиональных программ в области искусств (Программа-хореографическое исскуство)</t>
  </si>
  <si>
    <t>Доля детей, осваивающих дополнительные программы в образовательном учреждении</t>
  </si>
  <si>
    <t>Доля, детей ставших победителями и призерами городских, районных, республиканских, всероссийских и международных мероприятий</t>
  </si>
  <si>
    <t>Доля родителей (законных представитлей) удовлетворенных качеством предоставляемой услуги</t>
  </si>
  <si>
    <t>Доля детей, осваивающих дополнительные образовательные программы в образовательном учреждении</t>
  </si>
  <si>
    <t>МАОУ "Кяхтинская детская школа исскуств"</t>
  </si>
  <si>
    <t>соблюдение тиражной политики</t>
  </si>
  <si>
    <t>использование специального програмного обеспечения</t>
  </si>
  <si>
    <t>МАУ "Редакция газеты "Кяхтинские вести"</t>
  </si>
  <si>
    <t>РАСЧЕТ ОЦЕНКИ ВЫПОЛНЕНИЯ МУНИЦИПАЛЬНОГО ЗАДАНИЯ ПО ПОЛНОТЕ И ЭФФЕКТИВНОСТИ ИСПОЛЬЗОВАНИЯ БЮДЖЕТНЫХ СРЕДСТВ НА ВЫПОЛНЕНИЕ МУНИЦИПАЛЬНОГО ЗАДАНИЯ</t>
  </si>
  <si>
    <t>Объемы услуг (в натуральных показателях) чел.</t>
  </si>
  <si>
    <t>оценка выполнения (К2)</t>
  </si>
  <si>
    <t>Объемы работ (в натуральных показателях) чел.</t>
  </si>
  <si>
    <t>оценка выполнения (К4)</t>
  </si>
  <si>
    <t>план</t>
  </si>
  <si>
    <t>факт</t>
  </si>
  <si>
    <t>МБОУ "Алтайская СОШ"</t>
  </si>
  <si>
    <t>МБОУ "Баин-Булакская ООШ"</t>
  </si>
  <si>
    <t>МБОУ "Большекударинская СОШ"</t>
  </si>
  <si>
    <t>МБОУ "Большелугская СОШ"</t>
  </si>
  <si>
    <t>МБОУ "Вечерняя школа"</t>
  </si>
  <si>
    <t>МБОУ "Кударинская СОШ"</t>
  </si>
  <si>
    <t>МБОУ "Малокударинская СОШ"</t>
  </si>
  <si>
    <t>МБОУ "Мурочинская СОШ"</t>
  </si>
  <si>
    <t>МБОУ "Наушкинская СОШ"</t>
  </si>
  <si>
    <t>МБОУ "Субуктуйская ООШ"</t>
  </si>
  <si>
    <t>МБОУ "СОШ №1"</t>
  </si>
  <si>
    <t>МБОУ "СОШ №2"</t>
  </si>
  <si>
    <t>МБОУ "СОШ №3"</t>
  </si>
  <si>
    <t>МБОУ "СОШ№ 4"</t>
  </si>
  <si>
    <t>МБОУ "Тамирская СОШ"</t>
  </si>
  <si>
    <t>МБОУ "Усть-Киранская СОШ"</t>
  </si>
  <si>
    <t>МБОУ "Убур-Киретская НОШ"</t>
  </si>
  <si>
    <t>МБОУ "Усть-Кяхтинская СОШ"</t>
  </si>
  <si>
    <t>МБОУ "Унгуркуйская ООШ"</t>
  </si>
  <si>
    <t>МБОУ "Хоронхойская СОШ"</t>
  </si>
  <si>
    <t>МБОУ "Чикойская СОШ"</t>
  </si>
  <si>
    <t>МБОУ "Шарагольская СОШ"</t>
  </si>
  <si>
    <t>МБОУ "Энхэ-Талинская СОШ"</t>
  </si>
  <si>
    <t>платные услуги</t>
  </si>
  <si>
    <t>МБДОУ "Детский сад №7"</t>
  </si>
  <si>
    <t>МАУ "РСК Олимп"</t>
  </si>
  <si>
    <t>МАУ "РГ Кяхтинские вести" (лист печатный)</t>
  </si>
  <si>
    <t>МАОУ ДОД "Кяхтинская ДШИ"</t>
  </si>
  <si>
    <t>МБУ "Кяхтинская ЦБС"</t>
  </si>
  <si>
    <t>МАУ "Каскад"</t>
  </si>
  <si>
    <t>№ п/п в общем своде</t>
  </si>
  <si>
    <t>ед. изм.</t>
  </si>
  <si>
    <r>
      <t xml:space="preserve">УСЛУГА (обеспечение государственных гарантий прав граждан на получение бесплатного общедоступного </t>
    </r>
    <r>
      <rPr>
        <b/>
        <sz val="11"/>
        <rFont val="Calibri"/>
        <family val="2"/>
        <charset val="204"/>
        <scheme val="minor"/>
      </rPr>
      <t>начального общего, основного общего образования</t>
    </r>
    <r>
      <rPr>
        <b/>
        <sz val="11"/>
        <color rgb="FFFF0000"/>
        <rFont val="Calibri"/>
        <family val="2"/>
        <charset val="204"/>
        <scheme val="minor"/>
      </rPr>
      <t>. Обеспечение достижения обучающимися образовательных ресурсов в соответствии с требованиями, установленными ФГОС.)</t>
    </r>
  </si>
  <si>
    <t>бюджет района (4)</t>
  </si>
  <si>
    <t>оценка исполнения</t>
  </si>
  <si>
    <t>чел.</t>
  </si>
  <si>
    <t>ПЛАН</t>
  </si>
  <si>
    <t>ФАКТ</t>
  </si>
  <si>
    <t>% ИСПОЛНЕНИЯ</t>
  </si>
  <si>
    <r>
      <t xml:space="preserve">УСЛУГА (Обеспечение государственных гарантий  прав граждан на получение бесплатного общедоступного </t>
    </r>
    <r>
      <rPr>
        <b/>
        <sz val="11"/>
        <rFont val="Calibri"/>
        <family val="2"/>
        <charset val="204"/>
        <scheme val="minor"/>
      </rPr>
      <t>дошкольного общего образования</t>
    </r>
    <r>
      <rPr>
        <b/>
        <sz val="11"/>
        <color rgb="FFFF0000"/>
        <rFont val="Calibri"/>
        <family val="2"/>
        <charset val="204"/>
        <scheme val="minor"/>
      </rPr>
      <t xml:space="preserve"> в соответствии с требованиями, установленными ФГОС)</t>
    </r>
  </si>
  <si>
    <t>12</t>
  </si>
  <si>
    <t>19</t>
  </si>
  <si>
    <t>26</t>
  </si>
  <si>
    <t>21</t>
  </si>
  <si>
    <t>46</t>
  </si>
  <si>
    <t>79</t>
  </si>
  <si>
    <t>35</t>
  </si>
  <si>
    <t>18</t>
  </si>
  <si>
    <t xml:space="preserve">УСЛУГА </t>
  </si>
  <si>
    <t>МАУ "РГ Кяхтинские вести"</t>
  </si>
  <si>
    <t xml:space="preserve">  </t>
  </si>
  <si>
    <t>Исполнение муниципального задания по услге услуг</t>
  </si>
  <si>
    <t>Итоговая оценка выполнения</t>
  </si>
  <si>
    <t>К1 качество услуги</t>
  </si>
  <si>
    <t>К2 объем услуги</t>
  </si>
  <si>
    <t>К3 эффект. Испол.</t>
  </si>
  <si>
    <t>К1 (качество услуги):</t>
  </si>
  <si>
    <t>значение к1</t>
  </si>
  <si>
    <t>оценка</t>
  </si>
  <si>
    <t>к1&gt;=100%</t>
  </si>
  <si>
    <t>95%&lt;K1&lt;100%</t>
  </si>
  <si>
    <t>K1&lt;95%</t>
  </si>
  <si>
    <t>К2 (объем услуги):</t>
  </si>
  <si>
    <t>значение к2</t>
  </si>
  <si>
    <t>к2&gt;=100%</t>
  </si>
  <si>
    <t>95%&lt;=K2&lt;100%</t>
  </si>
  <si>
    <t>K2&lt;95%</t>
  </si>
  <si>
    <t>К3 (эффект.использ.):</t>
  </si>
  <si>
    <t>значение к3</t>
  </si>
  <si>
    <t>к3&gt;100%</t>
  </si>
  <si>
    <t>Муниципальное задание по услуге выполнено с высокой эффективностью</t>
  </si>
  <si>
    <t>к3=100%</t>
  </si>
  <si>
    <t>Муниципальное задание выполнено эффективно</t>
  </si>
  <si>
    <t>ОЦитоговая оценка:</t>
  </si>
  <si>
    <t>ОЦ&gt;=100%</t>
  </si>
  <si>
    <t>95%&lt;=ОЦ&lt;100%</t>
  </si>
  <si>
    <t>ОЦ&lt;95%</t>
  </si>
  <si>
    <t>Среднее</t>
  </si>
  <si>
    <t>Оценка исполнения муниципальных заданий за 2017 год</t>
  </si>
  <si>
    <t>ОСТАТОК НА 01.01.2018Г.</t>
  </si>
  <si>
    <r>
      <t xml:space="preserve">расчет оценки выполнения муниципальными учреждениями муниципального  задания по показателям, характеризующим </t>
    </r>
    <r>
      <rPr>
        <b/>
        <sz val="8"/>
        <color theme="1"/>
        <rFont val="Calibri"/>
        <family val="2"/>
        <charset val="204"/>
        <scheme val="minor"/>
      </rPr>
      <t>качество услуги</t>
    </r>
  </si>
  <si>
    <r>
      <t xml:space="preserve">расчет оценки выполнения муниципальными учреждениями муниципального  задания по показателям, характеризующим </t>
    </r>
    <r>
      <rPr>
        <b/>
        <sz val="8"/>
        <color theme="1"/>
        <rFont val="Calibri"/>
        <family val="2"/>
        <scheme val="minor"/>
      </rPr>
      <t>качество услуги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</si>
</sst>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1" fontId="0" fillId="0" borderId="2" xfId="0" applyNumberFormat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vertical="center" textRotation="90" wrapText="1"/>
    </xf>
    <xf numFmtId="0" fontId="0" fillId="3" borderId="1" xfId="0" applyFill="1" applyBorder="1"/>
    <xf numFmtId="0" fontId="0" fillId="3" borderId="2" xfId="0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0" fillId="4" borderId="1" xfId="0" applyFill="1" applyBorder="1"/>
    <xf numFmtId="1" fontId="1" fillId="0" borderId="2" xfId="0" applyNumberFormat="1" applyFont="1" applyBorder="1"/>
    <xf numFmtId="0" fontId="2" fillId="0" borderId="23" xfId="0" applyFont="1" applyBorder="1" applyAlignment="1">
      <alignment horizontal="center" vertical="center" textRotation="90"/>
    </xf>
    <xf numFmtId="0" fontId="2" fillId="0" borderId="2" xfId="0" applyFont="1" applyBorder="1" applyAlignment="1">
      <alignment wrapText="1"/>
    </xf>
    <xf numFmtId="0" fontId="0" fillId="4" borderId="2" xfId="0" applyFill="1" applyBorder="1"/>
    <xf numFmtId="0" fontId="2" fillId="4" borderId="38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9" fillId="6" borderId="41" xfId="0" applyFont="1" applyFill="1" applyBorder="1"/>
    <xf numFmtId="0" fontId="2" fillId="0" borderId="0" xfId="0" applyFont="1" applyBorder="1"/>
    <xf numFmtId="0" fontId="0" fillId="4" borderId="0" xfId="0" applyFill="1" applyBorder="1"/>
    <xf numFmtId="0" fontId="0" fillId="3" borderId="0" xfId="0" applyFill="1" applyBorder="1"/>
    <xf numFmtId="0" fontId="2" fillId="0" borderId="0" xfId="0" applyFont="1" applyBorder="1" applyAlignment="1">
      <alignment horizontal="center" vertical="center" textRotation="90"/>
    </xf>
    <xf numFmtId="0" fontId="10" fillId="3" borderId="2" xfId="0" applyFont="1" applyFill="1" applyBorder="1"/>
    <xf numFmtId="0" fontId="2" fillId="6" borderId="26" xfId="0" applyFont="1" applyFill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center" vertical="center" textRotation="90" wrapText="1"/>
    </xf>
    <xf numFmtId="0" fontId="2" fillId="6" borderId="40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11" fillId="5" borderId="1" xfId="0" applyFont="1" applyFill="1" applyBorder="1"/>
    <xf numFmtId="0" fontId="4" fillId="4" borderId="1" xfId="0" applyFont="1" applyFill="1" applyBorder="1"/>
    <xf numFmtId="1" fontId="11" fillId="0" borderId="1" xfId="0" applyNumberFormat="1" applyFont="1" applyBorder="1"/>
    <xf numFmtId="0" fontId="11" fillId="5" borderId="2" xfId="0" applyFont="1" applyFill="1" applyBorder="1"/>
    <xf numFmtId="0" fontId="4" fillId="4" borderId="2" xfId="0" applyFont="1" applyFill="1" applyBorder="1"/>
    <xf numFmtId="1" fontId="11" fillId="0" borderId="2" xfId="0" applyNumberFormat="1" applyFont="1" applyBorder="1"/>
    <xf numFmtId="2" fontId="0" fillId="0" borderId="2" xfId="0" applyNumberFormat="1" applyBorder="1"/>
    <xf numFmtId="0" fontId="0" fillId="5" borderId="2" xfId="0" applyFill="1" applyBorder="1"/>
    <xf numFmtId="2" fontId="11" fillId="0" borderId="2" xfId="0" applyNumberFormat="1" applyFont="1" applyBorder="1"/>
    <xf numFmtId="1" fontId="10" fillId="0" borderId="2" xfId="0" applyNumberFormat="1" applyFont="1" applyBorder="1"/>
    <xf numFmtId="2" fontId="10" fillId="0" borderId="2" xfId="0" applyNumberFormat="1" applyFont="1" applyBorder="1"/>
    <xf numFmtId="0" fontId="4" fillId="0" borderId="0" xfId="0" applyFont="1"/>
    <xf numFmtId="1" fontId="11" fillId="5" borderId="2" xfId="0" applyNumberFormat="1" applyFont="1" applyFill="1" applyBorder="1"/>
    <xf numFmtId="1" fontId="10" fillId="5" borderId="2" xfId="0" applyNumberFormat="1" applyFont="1" applyFill="1" applyBorder="1"/>
    <xf numFmtId="0" fontId="12" fillId="4" borderId="2" xfId="0" applyFont="1" applyFill="1" applyBorder="1"/>
    <xf numFmtId="0" fontId="12" fillId="0" borderId="0" xfId="0" applyFont="1"/>
    <xf numFmtId="1" fontId="0" fillId="5" borderId="2" xfId="0" applyNumberFormat="1" applyFill="1" applyBorder="1"/>
    <xf numFmtId="0" fontId="0" fillId="7" borderId="0" xfId="0" applyFill="1"/>
    <xf numFmtId="0" fontId="13" fillId="4" borderId="2" xfId="0" applyFont="1" applyFill="1" applyBorder="1"/>
    <xf numFmtId="164" fontId="4" fillId="4" borderId="2" xfId="0" applyNumberFormat="1" applyFont="1" applyFill="1" applyBorder="1"/>
    <xf numFmtId="1" fontId="0" fillId="0" borderId="4" xfId="0" applyNumberFormat="1" applyBorder="1"/>
    <xf numFmtId="0" fontId="0" fillId="5" borderId="7" xfId="0" applyFill="1" applyBorder="1" applyAlignment="1">
      <alignment horizontal="left" vertical="center"/>
    </xf>
    <xf numFmtId="0" fontId="10" fillId="4" borderId="2" xfId="0" applyFont="1" applyFill="1" applyBorder="1"/>
    <xf numFmtId="0" fontId="0" fillId="5" borderId="4" xfId="0" applyFill="1" applyBorder="1"/>
    <xf numFmtId="1" fontId="4" fillId="4" borderId="2" xfId="0" applyNumberFormat="1" applyFont="1" applyFill="1" applyBorder="1"/>
    <xf numFmtId="1" fontId="1" fillId="0" borderId="0" xfId="0" applyNumberFormat="1" applyFont="1"/>
    <xf numFmtId="165" fontId="2" fillId="5" borderId="2" xfId="0" applyNumberFormat="1" applyFont="1" applyFill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/>
    <xf numFmtId="3" fontId="0" fillId="0" borderId="1" xfId="0" applyNumberFormat="1" applyBorder="1"/>
    <xf numFmtId="4" fontId="11" fillId="5" borderId="2" xfId="0" applyNumberFormat="1" applyFont="1" applyFill="1" applyBorder="1"/>
    <xf numFmtId="4" fontId="4" fillId="5" borderId="2" xfId="0" applyNumberFormat="1" applyFont="1" applyFill="1" applyBorder="1"/>
    <xf numFmtId="3" fontId="4" fillId="5" borderId="2" xfId="0" applyNumberFormat="1" applyFont="1" applyFill="1" applyBorder="1"/>
    <xf numFmtId="49" fontId="4" fillId="5" borderId="2" xfId="0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0" fillId="0" borderId="7" xfId="0" applyNumberFormat="1" applyBorder="1" applyAlignment="1">
      <alignment horizontal="center"/>
    </xf>
    <xf numFmtId="4" fontId="10" fillId="5" borderId="2" xfId="0" applyNumberFormat="1" applyFont="1" applyFill="1" applyBorder="1"/>
    <xf numFmtId="165" fontId="0" fillId="5" borderId="1" xfId="0" applyNumberFormat="1" applyFill="1" applyBorder="1" applyAlignment="1">
      <alignment horizontal="left" vertical="center"/>
    </xf>
    <xf numFmtId="4" fontId="10" fillId="5" borderId="3" xfId="0" applyNumberFormat="1" applyFont="1" applyFill="1" applyBorder="1"/>
    <xf numFmtId="4" fontId="11" fillId="5" borderId="3" xfId="0" applyNumberFormat="1" applyFont="1" applyFill="1" applyBorder="1"/>
    <xf numFmtId="165" fontId="0" fillId="5" borderId="2" xfId="0" applyNumberFormat="1" applyFill="1" applyBorder="1" applyAlignment="1">
      <alignment horizontal="left" vertical="center"/>
    </xf>
    <xf numFmtId="165" fontId="0" fillId="5" borderId="2" xfId="0" applyNumberFormat="1" applyFill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165" fontId="0" fillId="0" borderId="7" xfId="0" applyNumberFormat="1" applyBorder="1" applyAlignment="1">
      <alignment horizontal="left" vertical="center"/>
    </xf>
    <xf numFmtId="165" fontId="0" fillId="0" borderId="7" xfId="0" applyNumberFormat="1" applyBorder="1" applyAlignment="1">
      <alignment vertical="center"/>
    </xf>
    <xf numFmtId="165" fontId="0" fillId="0" borderId="2" xfId="0" applyNumberFormat="1" applyBorder="1" applyAlignment="1">
      <alignment horizontal="left" vertical="center"/>
    </xf>
    <xf numFmtId="165" fontId="0" fillId="0" borderId="2" xfId="0" applyNumberFormat="1" applyBorder="1" applyAlignment="1">
      <alignment vertical="center"/>
    </xf>
    <xf numFmtId="0" fontId="0" fillId="0" borderId="52" xfId="0" applyBorder="1" applyAlignment="1"/>
    <xf numFmtId="0" fontId="2" fillId="5" borderId="5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/>
    <xf numFmtId="164" fontId="0" fillId="5" borderId="1" xfId="0" applyNumberFormat="1" applyFill="1" applyBorder="1"/>
    <xf numFmtId="1" fontId="0" fillId="5" borderId="1" xfId="0" applyNumberFormat="1" applyFill="1" applyBorder="1"/>
    <xf numFmtId="0" fontId="0" fillId="0" borderId="2" xfId="0" applyBorder="1" applyAlignment="1">
      <alignment horizontal="center"/>
    </xf>
    <xf numFmtId="1" fontId="8" fillId="5" borderId="1" xfId="0" applyNumberFormat="1" applyFont="1" applyFill="1" applyBorder="1"/>
    <xf numFmtId="164" fontId="10" fillId="5" borderId="1" xfId="0" applyNumberFormat="1" applyFont="1" applyFill="1" applyBorder="1"/>
    <xf numFmtId="0" fontId="0" fillId="0" borderId="7" xfId="0" applyBorder="1"/>
    <xf numFmtId="0" fontId="0" fillId="0" borderId="39" xfId="0" applyBorder="1"/>
    <xf numFmtId="2" fontId="10" fillId="5" borderId="1" xfId="0" applyNumberFormat="1" applyFont="1" applyFill="1" applyBorder="1"/>
    <xf numFmtId="1" fontId="8" fillId="5" borderId="2" xfId="0" applyNumberFormat="1" applyFont="1" applyFill="1" applyBorder="1"/>
    <xf numFmtId="1" fontId="7" fillId="5" borderId="2" xfId="0" applyNumberFormat="1" applyFont="1" applyFill="1" applyBorder="1"/>
    <xf numFmtId="0" fontId="0" fillId="5" borderId="0" xfId="0" applyFill="1"/>
    <xf numFmtId="1" fontId="7" fillId="5" borderId="7" xfId="0" applyNumberFormat="1" applyFont="1" applyFill="1" applyBorder="1"/>
    <xf numFmtId="164" fontId="10" fillId="5" borderId="8" xfId="0" applyNumberFormat="1" applyFont="1" applyFill="1" applyBorder="1"/>
    <xf numFmtId="1" fontId="0" fillId="5" borderId="7" xfId="0" applyNumberFormat="1" applyFill="1" applyBorder="1"/>
    <xf numFmtId="0" fontId="0" fillId="0" borderId="6" xfId="0" applyBorder="1"/>
    <xf numFmtId="1" fontId="8" fillId="5" borderId="2" xfId="0" applyNumberFormat="1" applyFont="1" applyFill="1" applyBorder="1" applyAlignment="1"/>
    <xf numFmtId="164" fontId="21" fillId="5" borderId="2" xfId="0" applyNumberFormat="1" applyFont="1" applyFill="1" applyBorder="1" applyAlignment="1"/>
    <xf numFmtId="1" fontId="1" fillId="5" borderId="2" xfId="0" applyNumberFormat="1" applyFont="1" applyFill="1" applyBorder="1" applyAlignment="1"/>
    <xf numFmtId="1" fontId="0" fillId="5" borderId="4" xfId="0" applyNumberFormat="1" applyFill="1" applyBorder="1"/>
    <xf numFmtId="0" fontId="0" fillId="5" borderId="23" xfId="0" applyFill="1" applyBorder="1"/>
    <xf numFmtId="0" fontId="0" fillId="5" borderId="0" xfId="0" applyFill="1" applyBorder="1"/>
    <xf numFmtId="0" fontId="9" fillId="0" borderId="2" xfId="0" applyFont="1" applyBorder="1" applyAlignment="1">
      <alignment horizontal="right"/>
    </xf>
    <xf numFmtId="0" fontId="9" fillId="0" borderId="2" xfId="0" applyFont="1" applyFill="1" applyBorder="1"/>
    <xf numFmtId="1" fontId="9" fillId="5" borderId="2" xfId="0" applyNumberFormat="1" applyFont="1" applyFill="1" applyBorder="1"/>
    <xf numFmtId="1" fontId="9" fillId="5" borderId="23" xfId="0" applyNumberFormat="1" applyFont="1" applyFill="1" applyBorder="1"/>
    <xf numFmtId="0" fontId="0" fillId="0" borderId="2" xfId="0" applyBorder="1" applyAlignment="1"/>
    <xf numFmtId="165" fontId="11" fillId="5" borderId="3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3" borderId="1" xfId="0" applyFont="1" applyFill="1" applyBorder="1"/>
    <xf numFmtId="0" fontId="22" fillId="0" borderId="2" xfId="0" applyFont="1" applyBorder="1"/>
    <xf numFmtId="0" fontId="22" fillId="0" borderId="1" xfId="0" applyFont="1" applyBorder="1"/>
    <xf numFmtId="0" fontId="22" fillId="3" borderId="1" xfId="0" applyFont="1" applyFill="1" applyBorder="1"/>
    <xf numFmtId="0" fontId="22" fillId="0" borderId="4" xfId="0" applyFont="1" applyBorder="1"/>
    <xf numFmtId="0" fontId="5" fillId="4" borderId="26" xfId="0" applyFont="1" applyFill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0" fontId="5" fillId="4" borderId="1" xfId="0" applyFont="1" applyFill="1" applyBorder="1"/>
    <xf numFmtId="0" fontId="25" fillId="3" borderId="1" xfId="0" applyFont="1" applyFill="1" applyBorder="1"/>
    <xf numFmtId="0" fontId="5" fillId="0" borderId="4" xfId="0" applyFont="1" applyBorder="1"/>
    <xf numFmtId="1" fontId="24" fillId="0" borderId="2" xfId="0" applyNumberFormat="1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3" borderId="2" xfId="0" applyFont="1" applyFill="1" applyBorder="1" applyAlignment="1">
      <alignment horizontal="center" vertical="center" textRotation="90" wrapText="1"/>
    </xf>
    <xf numFmtId="0" fontId="27" fillId="0" borderId="1" xfId="0" applyFont="1" applyBorder="1"/>
    <xf numFmtId="0" fontId="22" fillId="2" borderId="1" xfId="0" applyFont="1" applyFill="1" applyBorder="1"/>
    <xf numFmtId="0" fontId="22" fillId="0" borderId="1" xfId="0" applyFont="1" applyFill="1" applyBorder="1"/>
    <xf numFmtId="0" fontId="22" fillId="0" borderId="2" xfId="0" applyFont="1" applyFill="1" applyBorder="1"/>
    <xf numFmtId="1" fontId="22" fillId="0" borderId="1" xfId="0" applyNumberFormat="1" applyFont="1" applyBorder="1"/>
    <xf numFmtId="1" fontId="22" fillId="2" borderId="1" xfId="0" applyNumberFormat="1" applyFont="1" applyFill="1" applyBorder="1"/>
    <xf numFmtId="1" fontId="22" fillId="3" borderId="1" xfId="0" applyNumberFormat="1" applyFont="1" applyFill="1" applyBorder="1"/>
    <xf numFmtId="1" fontId="22" fillId="0" borderId="1" xfId="0" applyNumberFormat="1" applyFont="1" applyFill="1" applyBorder="1"/>
    <xf numFmtId="0" fontId="27" fillId="3" borderId="1" xfId="0" applyFont="1" applyFill="1" applyBorder="1"/>
    <xf numFmtId="0" fontId="22" fillId="2" borderId="2" xfId="0" applyFont="1" applyFill="1" applyBorder="1"/>
    <xf numFmtId="0" fontId="22" fillId="3" borderId="2" xfId="0" applyFont="1" applyFill="1" applyBorder="1"/>
    <xf numFmtId="1" fontId="22" fillId="0" borderId="4" xfId="0" applyNumberFormat="1" applyFont="1" applyFill="1" applyBorder="1"/>
    <xf numFmtId="0" fontId="23" fillId="2" borderId="4" xfId="0" applyFont="1" applyFill="1" applyBorder="1"/>
    <xf numFmtId="0" fontId="22" fillId="3" borderId="4" xfId="0" applyFont="1" applyFill="1" applyBorder="1"/>
    <xf numFmtId="0" fontId="22" fillId="0" borderId="4" xfId="0" applyFont="1" applyFill="1" applyBorder="1"/>
    <xf numFmtId="0" fontId="22" fillId="2" borderId="4" xfId="0" applyFont="1" applyFill="1" applyBorder="1"/>
    <xf numFmtId="1" fontId="22" fillId="0" borderId="2" xfId="0" applyNumberFormat="1" applyFont="1" applyBorder="1"/>
    <xf numFmtId="1" fontId="22" fillId="5" borderId="2" xfId="0" applyNumberFormat="1" applyFont="1" applyFill="1" applyBorder="1"/>
    <xf numFmtId="0" fontId="27" fillId="0" borderId="2" xfId="0" applyFont="1" applyBorder="1"/>
    <xf numFmtId="0" fontId="27" fillId="3" borderId="2" xfId="0" applyFont="1" applyFill="1" applyBorder="1"/>
    <xf numFmtId="0" fontId="5" fillId="0" borderId="0" xfId="0" applyFont="1"/>
    <xf numFmtId="0" fontId="5" fillId="3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/>
    <xf numFmtId="1" fontId="5" fillId="0" borderId="1" xfId="0" applyNumberFormat="1" applyFont="1" applyBorder="1"/>
    <xf numFmtId="1" fontId="5" fillId="3" borderId="1" xfId="0" applyNumberFormat="1" applyFont="1" applyFill="1" applyBorder="1"/>
    <xf numFmtId="0" fontId="28" fillId="3" borderId="1" xfId="0" applyFont="1" applyFill="1" applyBorder="1"/>
    <xf numFmtId="0" fontId="5" fillId="2" borderId="2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1" fontId="5" fillId="0" borderId="2" xfId="0" applyNumberFormat="1" applyFont="1" applyBorder="1"/>
    <xf numFmtId="0" fontId="28" fillId="3" borderId="2" xfId="0" applyFont="1" applyFill="1" applyBorder="1"/>
    <xf numFmtId="0" fontId="5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textRotation="90" wrapText="1"/>
    </xf>
    <xf numFmtId="0" fontId="5" fillId="3" borderId="2" xfId="0" applyFont="1" applyFill="1" applyBorder="1" applyAlignment="1">
      <alignment textRotation="90" wrapText="1"/>
    </xf>
    <xf numFmtId="1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right" textRotation="255" wrapText="1"/>
    </xf>
    <xf numFmtId="0" fontId="5" fillId="3" borderId="2" xfId="0" applyFont="1" applyFill="1" applyBorder="1" applyAlignment="1">
      <alignment horizontal="right" textRotation="255"/>
    </xf>
    <xf numFmtId="1" fontId="5" fillId="4" borderId="1" xfId="0" applyNumberFormat="1" applyFont="1" applyFill="1" applyBorder="1"/>
    <xf numFmtId="0" fontId="5" fillId="4" borderId="2" xfId="0" applyFont="1" applyFill="1" applyBorder="1"/>
    <xf numFmtId="1" fontId="5" fillId="0" borderId="4" xfId="0" applyNumberFormat="1" applyFont="1" applyBorder="1"/>
    <xf numFmtId="0" fontId="25" fillId="4" borderId="2" xfId="0" applyFont="1" applyFill="1" applyBorder="1"/>
    <xf numFmtId="0" fontId="5" fillId="4" borderId="4" xfId="0" applyFont="1" applyFill="1" applyBorder="1"/>
    <xf numFmtId="1" fontId="24" fillId="5" borderId="2" xfId="0" applyNumberFormat="1" applyFont="1" applyFill="1" applyBorder="1"/>
    <xf numFmtId="0" fontId="25" fillId="4" borderId="1" xfId="0" applyFont="1" applyFill="1" applyBorder="1"/>
    <xf numFmtId="1" fontId="28" fillId="3" borderId="1" xfId="0" applyNumberFormat="1" applyFont="1" applyFill="1" applyBorder="1"/>
    <xf numFmtId="0" fontId="5" fillId="4" borderId="2" xfId="0" applyNumberFormat="1" applyFont="1" applyFill="1" applyBorder="1"/>
    <xf numFmtId="0" fontId="5" fillId="3" borderId="1" xfId="0" applyNumberFormat="1" applyFont="1" applyFill="1" applyBorder="1"/>
    <xf numFmtId="0" fontId="5" fillId="5" borderId="2" xfId="0" applyFont="1" applyFill="1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/>
    <xf numFmtId="0" fontId="2" fillId="3" borderId="2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0" borderId="4" xfId="0" applyFont="1" applyBorder="1"/>
    <xf numFmtId="1" fontId="29" fillId="0" borderId="2" xfId="0" applyNumberFormat="1" applyFont="1" applyBorder="1"/>
    <xf numFmtId="0" fontId="5" fillId="0" borderId="22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4" borderId="38" xfId="0" applyFont="1" applyFill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164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7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3" borderId="7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5" fillId="4" borderId="7" xfId="0" applyFont="1" applyFill="1" applyBorder="1" applyAlignment="1">
      <alignment horizontal="center" textRotation="90" wrapText="1"/>
    </xf>
    <xf numFmtId="0" fontId="5" fillId="4" borderId="1" xfId="0" applyFont="1" applyFill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textRotation="90" wrapText="1"/>
    </xf>
    <xf numFmtId="0" fontId="22" fillId="2" borderId="1" xfId="0" applyFont="1" applyFill="1" applyBorder="1" applyAlignment="1">
      <alignment horizontal="center" textRotation="90" wrapText="1"/>
    </xf>
    <xf numFmtId="0" fontId="22" fillId="3" borderId="7" xfId="0" applyFont="1" applyFill="1" applyBorder="1" applyAlignment="1">
      <alignment horizontal="center" textRotation="90" wrapText="1"/>
    </xf>
    <xf numFmtId="0" fontId="22" fillId="3" borderId="1" xfId="0" applyFont="1" applyFill="1" applyBorder="1" applyAlignment="1">
      <alignment horizontal="center" textRotation="90" wrapText="1"/>
    </xf>
    <xf numFmtId="0" fontId="22" fillId="0" borderId="2" xfId="0" applyFont="1" applyBorder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textRotation="90" wrapText="1"/>
    </xf>
    <xf numFmtId="0" fontId="22" fillId="0" borderId="1" xfId="0" applyFont="1" applyBorder="1" applyAlignment="1">
      <alignment horizontal="center" textRotation="90" wrapText="1"/>
    </xf>
    <xf numFmtId="0" fontId="22" fillId="0" borderId="7" xfId="0" applyFont="1" applyBorder="1" applyAlignment="1">
      <alignment horizontal="center" textRotation="90"/>
    </xf>
    <xf numFmtId="0" fontId="22" fillId="0" borderId="8" xfId="0" applyFont="1" applyBorder="1" applyAlignment="1">
      <alignment horizontal="center" textRotation="90"/>
    </xf>
    <xf numFmtId="0" fontId="22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51" xfId="0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textRotation="90" wrapText="1"/>
    </xf>
    <xf numFmtId="0" fontId="2" fillId="6" borderId="22" xfId="0" applyFont="1" applyFill="1" applyBorder="1" applyAlignment="1">
      <alignment horizontal="center" vertical="center" textRotation="90" wrapText="1"/>
    </xf>
    <xf numFmtId="0" fontId="2" fillId="6" borderId="29" xfId="0" applyFont="1" applyFill="1" applyBorder="1" applyAlignment="1">
      <alignment horizontal="center" vertical="center" textRotation="90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2" fillId="6" borderId="18" xfId="0" applyFont="1" applyFill="1" applyBorder="1" applyAlignment="1">
      <alignment horizontal="center" vertical="center" textRotation="90" wrapText="1"/>
    </xf>
    <xf numFmtId="0" fontId="2" fillId="6" borderId="25" xfId="0" applyFont="1" applyFill="1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 textRotation="90"/>
    </xf>
    <xf numFmtId="4" fontId="16" fillId="0" borderId="1" xfId="0" applyNumberFormat="1" applyFont="1" applyBorder="1" applyAlignment="1">
      <alignment horizontal="center" vertical="center" textRotation="90"/>
    </xf>
    <xf numFmtId="0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textRotation="90"/>
    </xf>
    <xf numFmtId="4" fontId="3" fillId="0" borderId="1" xfId="0" applyNumberFormat="1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2" fillId="5" borderId="49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2" fontId="2" fillId="5" borderId="15" xfId="0" applyNumberFormat="1" applyFont="1" applyFill="1" applyBorder="1" applyAlignment="1">
      <alignment horizontal="center" vertical="center" textRotation="90" wrapText="1"/>
    </xf>
    <xf numFmtId="2" fontId="2" fillId="5" borderId="22" xfId="0" applyNumberFormat="1" applyFont="1" applyFill="1" applyBorder="1" applyAlignment="1">
      <alignment horizontal="center" vertical="center" textRotation="90" wrapText="1"/>
    </xf>
    <xf numFmtId="2" fontId="2" fillId="5" borderId="29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2;&#1047;\&#1080;&#1089;&#1087;&#1086;&#1083;&#1085;&#1077;&#1085;&#1080;&#1077;%20&#1052;&#1047;%20&#1080;&#1090;&#1086;&#1075;&#1080;%209%20&#1084;&#1077;&#1089;&#1103;&#1094;&#1077;&#1074;\&#1074;&#1077;&#1088;&#1085;&#1072;&#1103;%20&#1074;&#1077;&#1088;&#1089;&#1080;&#1103;%204%20&#1054;&#1094;&#1077;&#1085;&#1082;&#1072;%20&#1080;&#1089;&#1087;&#1086;&#1083;&#1085;&#1077;&#1085;&#1080;&#1103;%20&#1052;&#1047;%209%20&#1084;&#1077;&#1089;&#1103;&#1094;&#1077;&#107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2;&#1047;\&#1088;&#1072;&#1079;&#1085;&#1072;&#1103;%20&#1080;&#1085;&#1092;-&#1103;\4+5%20&#1054;&#1094;&#1077;&#1085;&#1082;&#1072;%20&#1080;&#1089;&#1087;&#1086;&#1083;&#1085;&#1077;&#1085;&#1080;&#1103;%20&#1052;&#1047;%201-&#1086;&#1077;%20&#1087;&#1086;&#1083;&#1091;&#1075;&#1086;&#1076;&#1080;&#1077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К1)сады"/>
      <sheetName val="(К1)школы"/>
      <sheetName val="(К1)дошколки"/>
      <sheetName val="(К1)внеш"/>
      <sheetName val="(К1)каскад"/>
      <sheetName val="(К1)Олимп"/>
      <sheetName val="(К1)РЦКиД"/>
      <sheetName val="(К1)ЦБС"/>
      <sheetName val="(К1)ДШИ"/>
      <sheetName val="(К1)вести"/>
      <sheetName val="(К2) объем"/>
      <sheetName val="(К3)сады финанс"/>
      <sheetName val="(К3)дошкол финанс"/>
      <sheetName val="(К3)школы финанс"/>
      <sheetName val="(К3)прочее финанс"/>
      <sheetName val="итоговая оцен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K15">
            <v>55819.78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этап сады"/>
      <sheetName val="1 этап школы"/>
      <sheetName val="дошколки"/>
      <sheetName val="1 этап внеш"/>
      <sheetName val="каскад"/>
      <sheetName val="Олимп"/>
      <sheetName val="РЦКиД"/>
      <sheetName val="ЦБС"/>
      <sheetName val="ДШИ"/>
      <sheetName val="вести"/>
      <sheetName val="2 этап объем"/>
      <sheetName val="сады финанс"/>
      <sheetName val="дошкол финанс"/>
      <sheetName val="школы финанс"/>
      <sheetName val="прочее финанс"/>
      <sheetName val="итог"/>
    </sheetNames>
    <sheetDataSet>
      <sheetData sheetId="0"/>
      <sheetData sheetId="1">
        <row r="9">
          <cell r="AO9">
            <v>88.888888888888872</v>
          </cell>
        </row>
        <row r="10">
          <cell r="AO10">
            <v>98.888888888888872</v>
          </cell>
        </row>
        <row r="11">
          <cell r="AO11">
            <v>84.583333333333329</v>
          </cell>
        </row>
        <row r="12">
          <cell r="AO12">
            <v>131.9047619047619</v>
          </cell>
        </row>
        <row r="17">
          <cell r="AO17">
            <v>1813.6904761904761</v>
          </cell>
        </row>
        <row r="20">
          <cell r="AO20">
            <v>80.44784580498866</v>
          </cell>
        </row>
        <row r="21">
          <cell r="AO21">
            <v>136.72051138484508</v>
          </cell>
        </row>
        <row r="22">
          <cell r="AO22">
            <v>124.99415204678361</v>
          </cell>
        </row>
        <row r="24">
          <cell r="AO24">
            <v>174.40476190476193</v>
          </cell>
        </row>
        <row r="26">
          <cell r="AO26">
            <v>166.42628205128207</v>
          </cell>
        </row>
        <row r="28">
          <cell r="AO28">
            <v>109.16666666666667</v>
          </cell>
        </row>
      </sheetData>
      <sheetData sheetId="2"/>
      <sheetData sheetId="3"/>
      <sheetData sheetId="4">
        <row r="5">
          <cell r="AH5">
            <v>81.547619047619051</v>
          </cell>
        </row>
      </sheetData>
      <sheetData sheetId="5"/>
      <sheetData sheetId="6"/>
      <sheetData sheetId="7"/>
      <sheetData sheetId="8"/>
      <sheetData sheetId="9"/>
      <sheetData sheetId="10">
        <row r="11">
          <cell r="D11">
            <v>140</v>
          </cell>
        </row>
        <row r="13">
          <cell r="D13">
            <v>93</v>
          </cell>
        </row>
        <row r="15">
          <cell r="E15">
            <v>79.090909090909093</v>
          </cell>
        </row>
        <row r="16">
          <cell r="E16">
            <v>97.395833333333343</v>
          </cell>
        </row>
        <row r="28">
          <cell r="E28">
            <v>97.631133671742816</v>
          </cell>
        </row>
        <row r="80">
          <cell r="E80">
            <v>50</v>
          </cell>
        </row>
      </sheetData>
      <sheetData sheetId="11">
        <row r="5">
          <cell r="S5">
            <v>183.08473040051931</v>
          </cell>
        </row>
        <row r="10">
          <cell r="S10">
            <v>198.4028847064892</v>
          </cell>
        </row>
      </sheetData>
      <sheetData sheetId="12"/>
      <sheetData sheetId="13">
        <row r="6">
          <cell r="R6">
            <v>154.29732095948273</v>
          </cell>
        </row>
        <row r="7">
          <cell r="R7">
            <v>162.05897985550405</v>
          </cell>
        </row>
        <row r="8">
          <cell r="R8">
            <v>172.36631300261416</v>
          </cell>
        </row>
        <row r="9">
          <cell r="R9">
            <v>213.07906440448014</v>
          </cell>
        </row>
        <row r="14">
          <cell r="R14">
            <v>168.94087706477697</v>
          </cell>
        </row>
        <row r="16">
          <cell r="R16">
            <v>171.6419395412297</v>
          </cell>
        </row>
        <row r="18">
          <cell r="R18">
            <v>158.13619617097567</v>
          </cell>
        </row>
        <row r="19">
          <cell r="R19">
            <v>179.00169870407692</v>
          </cell>
        </row>
        <row r="21">
          <cell r="R21">
            <v>160.64354812705176</v>
          </cell>
        </row>
        <row r="23">
          <cell r="R23">
            <v>166.59404366544783</v>
          </cell>
        </row>
        <row r="25">
          <cell r="R25">
            <v>157.31229526642488</v>
          </cell>
        </row>
      </sheetData>
      <sheetData sheetId="14">
        <row r="8">
          <cell r="R8">
            <v>153.73776251022466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32"/>
  <sheetViews>
    <sheetView zoomScaleSheetLayoutView="86" workbookViewId="0">
      <selection activeCell="B3" sqref="B3:B6"/>
    </sheetView>
  </sheetViews>
  <sheetFormatPr defaultRowHeight="15"/>
  <cols>
    <col min="1" max="1" width="5.42578125" customWidth="1"/>
    <col min="2" max="2" width="38.28515625" customWidth="1"/>
    <col min="3" max="3" width="5.28515625" customWidth="1"/>
    <col min="4" max="4" width="4.42578125" customWidth="1"/>
    <col min="5" max="5" width="5" customWidth="1"/>
    <col min="6" max="7" width="5.140625" customWidth="1"/>
    <col min="8" max="8" width="5.42578125" customWidth="1"/>
    <col min="9" max="9" width="4.5703125" customWidth="1"/>
    <col min="10" max="10" width="5.28515625" customWidth="1"/>
    <col min="11" max="11" width="6" customWidth="1"/>
    <col min="12" max="12" width="4.140625" hidden="1" customWidth="1"/>
    <col min="13" max="13" width="5.85546875" customWidth="1"/>
    <col min="14" max="14" width="6.42578125" customWidth="1"/>
    <col min="15" max="15" width="6" customWidth="1"/>
    <col min="16" max="16" width="9" hidden="1" customWidth="1"/>
    <col min="17" max="17" width="0" hidden="1" customWidth="1"/>
    <col min="18" max="18" width="5.5703125" hidden="1" customWidth="1"/>
    <col min="19" max="20" width="0" hidden="1" customWidth="1"/>
    <col min="21" max="21" width="5.7109375" hidden="1" customWidth="1"/>
    <col min="22" max="22" width="4.140625" customWidth="1"/>
    <col min="23" max="23" width="4.28515625" customWidth="1"/>
    <col min="24" max="24" width="5.140625" customWidth="1"/>
    <col min="25" max="25" width="4.85546875" customWidth="1"/>
    <col min="26" max="26" width="5.7109375" customWidth="1"/>
    <col min="27" max="27" width="5.42578125" customWidth="1"/>
    <col min="28" max="28" width="4.85546875" customWidth="1"/>
    <col min="29" max="29" width="6" customWidth="1"/>
    <col min="30" max="30" width="5.5703125" customWidth="1"/>
    <col min="31" max="31" width="5.28515625" customWidth="1"/>
    <col min="32" max="33" width="6" customWidth="1"/>
    <col min="34" max="34" width="4.85546875" customWidth="1"/>
    <col min="35" max="35" width="5.5703125" customWidth="1"/>
    <col min="36" max="36" width="5.42578125" customWidth="1"/>
    <col min="37" max="37" width="6" customWidth="1"/>
    <col min="38" max="39" width="6.42578125" customWidth="1"/>
    <col min="40" max="40" width="6.140625" customWidth="1"/>
    <col min="41" max="41" width="6.5703125" customWidth="1"/>
    <col min="42" max="42" width="5.42578125" customWidth="1"/>
    <col min="43" max="43" width="5.5703125" customWidth="1"/>
    <col min="44" max="45" width="5.42578125" customWidth="1"/>
    <col min="46" max="46" width="5.5703125" customWidth="1"/>
    <col min="47" max="48" width="6.28515625" customWidth="1"/>
    <col min="49" max="49" width="6.85546875" customWidth="1"/>
    <col min="50" max="50" width="6.42578125" customWidth="1"/>
    <col min="51" max="51" width="5.85546875" customWidth="1"/>
    <col min="52" max="52" width="5.140625" customWidth="1"/>
    <col min="53" max="53" width="6.42578125" customWidth="1"/>
    <col min="54" max="54" width="4.85546875" customWidth="1"/>
    <col min="55" max="55" width="6" customWidth="1"/>
    <col min="56" max="56" width="5.28515625" customWidth="1"/>
    <col min="59" max="59" width="9.140625" customWidth="1"/>
  </cols>
  <sheetData>
    <row r="1" spans="1:57">
      <c r="D1" s="222" t="s">
        <v>59</v>
      </c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6"/>
      <c r="AF1" s="6"/>
      <c r="AG1" s="6"/>
    </row>
    <row r="3" spans="1:57" ht="145.5" customHeight="1">
      <c r="A3" s="216" t="s">
        <v>0</v>
      </c>
      <c r="B3" s="217" t="s">
        <v>1</v>
      </c>
      <c r="C3" s="216" t="s">
        <v>28</v>
      </c>
      <c r="D3" s="216"/>
      <c r="E3" s="218" t="s">
        <v>2</v>
      </c>
      <c r="F3" s="219" t="s">
        <v>54</v>
      </c>
      <c r="G3" s="220"/>
      <c r="H3" s="220"/>
      <c r="I3" s="220"/>
      <c r="J3" s="220"/>
      <c r="K3" s="220"/>
      <c r="L3" s="171"/>
      <c r="M3" s="216" t="s">
        <v>33</v>
      </c>
      <c r="N3" s="216"/>
      <c r="O3" s="218" t="s">
        <v>2</v>
      </c>
      <c r="P3" s="216" t="s">
        <v>55</v>
      </c>
      <c r="Q3" s="216"/>
      <c r="R3" s="218" t="s">
        <v>2</v>
      </c>
      <c r="S3" s="216" t="s">
        <v>3</v>
      </c>
      <c r="T3" s="216"/>
      <c r="U3" s="218" t="s">
        <v>2</v>
      </c>
      <c r="V3" s="216" t="s">
        <v>57</v>
      </c>
      <c r="W3" s="216"/>
      <c r="X3" s="218" t="s">
        <v>2</v>
      </c>
      <c r="Y3" s="219" t="s">
        <v>58</v>
      </c>
      <c r="Z3" s="221"/>
      <c r="AA3" s="218" t="s">
        <v>2</v>
      </c>
      <c r="AB3" s="216" t="s">
        <v>4</v>
      </c>
      <c r="AC3" s="216"/>
      <c r="AD3" s="218" t="s">
        <v>2</v>
      </c>
      <c r="AE3" s="219" t="s">
        <v>34</v>
      </c>
      <c r="AF3" s="221"/>
      <c r="AG3" s="218" t="s">
        <v>2</v>
      </c>
      <c r="AH3" s="216" t="s">
        <v>35</v>
      </c>
      <c r="AI3" s="216"/>
      <c r="AJ3" s="218" t="s">
        <v>2</v>
      </c>
      <c r="AK3" s="233" t="s">
        <v>36</v>
      </c>
      <c r="AL3" s="234"/>
      <c r="AM3" s="218" t="s">
        <v>2</v>
      </c>
      <c r="AN3" s="216" t="s">
        <v>5</v>
      </c>
      <c r="AO3" s="216"/>
      <c r="AP3" s="218" t="s">
        <v>2</v>
      </c>
      <c r="AQ3" s="219" t="s">
        <v>37</v>
      </c>
      <c r="AR3" s="221"/>
      <c r="AS3" s="218" t="s">
        <v>2</v>
      </c>
      <c r="AT3" s="239" t="s">
        <v>38</v>
      </c>
      <c r="AU3" s="240"/>
      <c r="AV3" s="218" t="s">
        <v>2</v>
      </c>
      <c r="AW3" s="219" t="s">
        <v>39</v>
      </c>
      <c r="AX3" s="221"/>
      <c r="AY3" s="218" t="s">
        <v>2</v>
      </c>
      <c r="AZ3" s="216" t="s">
        <v>6</v>
      </c>
      <c r="BA3" s="216"/>
      <c r="BB3" s="218" t="s">
        <v>2</v>
      </c>
      <c r="BC3" s="216" t="s">
        <v>217</v>
      </c>
      <c r="BD3" s="216"/>
      <c r="BE3" s="160"/>
    </row>
    <row r="4" spans="1:57" ht="69" customHeight="1">
      <c r="A4" s="216"/>
      <c r="B4" s="217"/>
      <c r="C4" s="216" t="s">
        <v>8</v>
      </c>
      <c r="D4" s="216"/>
      <c r="E4" s="218"/>
      <c r="F4" s="219" t="s">
        <v>8</v>
      </c>
      <c r="G4" s="220"/>
      <c r="H4" s="220"/>
      <c r="I4" s="220"/>
      <c r="J4" s="220"/>
      <c r="K4" s="220"/>
      <c r="L4" s="221"/>
      <c r="M4" s="216" t="s">
        <v>8</v>
      </c>
      <c r="N4" s="216"/>
      <c r="O4" s="218"/>
      <c r="P4" s="216" t="s">
        <v>8</v>
      </c>
      <c r="Q4" s="216"/>
      <c r="R4" s="218"/>
      <c r="S4" s="216" t="s">
        <v>8</v>
      </c>
      <c r="T4" s="216"/>
      <c r="U4" s="218"/>
      <c r="V4" s="216" t="s">
        <v>8</v>
      </c>
      <c r="W4" s="216"/>
      <c r="X4" s="218"/>
      <c r="Y4" s="216" t="s">
        <v>8</v>
      </c>
      <c r="Z4" s="216"/>
      <c r="AA4" s="218"/>
      <c r="AB4" s="216" t="s">
        <v>8</v>
      </c>
      <c r="AC4" s="216"/>
      <c r="AD4" s="218"/>
      <c r="AE4" s="216" t="s">
        <v>8</v>
      </c>
      <c r="AF4" s="216"/>
      <c r="AG4" s="218"/>
      <c r="AH4" s="216" t="s">
        <v>8</v>
      </c>
      <c r="AI4" s="216"/>
      <c r="AJ4" s="218"/>
      <c r="AK4" s="216" t="s">
        <v>8</v>
      </c>
      <c r="AL4" s="216"/>
      <c r="AM4" s="218"/>
      <c r="AN4" s="216" t="s">
        <v>8</v>
      </c>
      <c r="AO4" s="216"/>
      <c r="AP4" s="218"/>
      <c r="AQ4" s="216" t="s">
        <v>8</v>
      </c>
      <c r="AR4" s="216"/>
      <c r="AS4" s="218"/>
      <c r="AT4" s="216" t="s">
        <v>8</v>
      </c>
      <c r="AU4" s="216"/>
      <c r="AV4" s="218"/>
      <c r="AW4" s="216" t="s">
        <v>8</v>
      </c>
      <c r="AX4" s="216"/>
      <c r="AY4" s="218"/>
      <c r="AZ4" s="216" t="s">
        <v>8</v>
      </c>
      <c r="BA4" s="216"/>
      <c r="BB4" s="218"/>
      <c r="BC4" s="216"/>
      <c r="BD4" s="216"/>
      <c r="BE4" s="160"/>
    </row>
    <row r="5" spans="1:57" ht="35.25" customHeight="1">
      <c r="A5" s="216"/>
      <c r="B5" s="217"/>
      <c r="C5" s="227" t="s">
        <v>32</v>
      </c>
      <c r="D5" s="225" t="s">
        <v>60</v>
      </c>
      <c r="E5" s="218"/>
      <c r="F5" s="219" t="s">
        <v>30</v>
      </c>
      <c r="G5" s="221"/>
      <c r="H5" s="229" t="s">
        <v>2</v>
      </c>
      <c r="I5" s="219" t="s">
        <v>31</v>
      </c>
      <c r="J5" s="221"/>
      <c r="K5" s="231" t="s">
        <v>2</v>
      </c>
      <c r="L5" s="121"/>
      <c r="M5" s="227" t="s">
        <v>32</v>
      </c>
      <c r="N5" s="225" t="s">
        <v>60</v>
      </c>
      <c r="O5" s="218"/>
      <c r="P5" s="223" t="s">
        <v>32</v>
      </c>
      <c r="Q5" s="225" t="s">
        <v>56</v>
      </c>
      <c r="R5" s="218"/>
      <c r="S5" s="223" t="s">
        <v>32</v>
      </c>
      <c r="T5" s="225" t="s">
        <v>56</v>
      </c>
      <c r="U5" s="218"/>
      <c r="V5" s="227" t="s">
        <v>32</v>
      </c>
      <c r="W5" s="225" t="s">
        <v>60</v>
      </c>
      <c r="X5" s="218"/>
      <c r="Y5" s="227" t="s">
        <v>32</v>
      </c>
      <c r="Z5" s="225" t="s">
        <v>60</v>
      </c>
      <c r="AA5" s="218"/>
      <c r="AB5" s="227" t="s">
        <v>32</v>
      </c>
      <c r="AC5" s="225" t="s">
        <v>60</v>
      </c>
      <c r="AD5" s="218"/>
      <c r="AE5" s="227" t="s">
        <v>32</v>
      </c>
      <c r="AF5" s="225" t="s">
        <v>60</v>
      </c>
      <c r="AG5" s="218"/>
      <c r="AH5" s="227" t="s">
        <v>32</v>
      </c>
      <c r="AI5" s="225" t="s">
        <v>60</v>
      </c>
      <c r="AJ5" s="218"/>
      <c r="AK5" s="227" t="s">
        <v>32</v>
      </c>
      <c r="AL5" s="225" t="s">
        <v>60</v>
      </c>
      <c r="AM5" s="218"/>
      <c r="AN5" s="227" t="s">
        <v>32</v>
      </c>
      <c r="AO5" s="225" t="s">
        <v>60</v>
      </c>
      <c r="AP5" s="218"/>
      <c r="AQ5" s="227" t="s">
        <v>32</v>
      </c>
      <c r="AR5" s="225" t="s">
        <v>60</v>
      </c>
      <c r="AS5" s="218"/>
      <c r="AT5" s="227" t="s">
        <v>32</v>
      </c>
      <c r="AU5" s="225" t="s">
        <v>60</v>
      </c>
      <c r="AV5" s="218"/>
      <c r="AW5" s="227" t="s">
        <v>32</v>
      </c>
      <c r="AX5" s="225" t="s">
        <v>60</v>
      </c>
      <c r="AY5" s="218"/>
      <c r="AZ5" s="227" t="s">
        <v>32</v>
      </c>
      <c r="BA5" s="225" t="s">
        <v>60</v>
      </c>
      <c r="BB5" s="218"/>
      <c r="BC5" s="235"/>
      <c r="BD5" s="237" t="s">
        <v>9</v>
      </c>
      <c r="BE5" s="160"/>
    </row>
    <row r="6" spans="1:57" ht="108" customHeight="1">
      <c r="A6" s="216"/>
      <c r="B6" s="217"/>
      <c r="C6" s="228"/>
      <c r="D6" s="226"/>
      <c r="E6" s="218"/>
      <c r="F6" s="172" t="s">
        <v>32</v>
      </c>
      <c r="G6" s="173" t="s">
        <v>60</v>
      </c>
      <c r="H6" s="230"/>
      <c r="I6" s="172" t="s">
        <v>32</v>
      </c>
      <c r="J6" s="174" t="s">
        <v>60</v>
      </c>
      <c r="K6" s="232"/>
      <c r="L6" s="161" t="s">
        <v>26</v>
      </c>
      <c r="M6" s="228"/>
      <c r="N6" s="226"/>
      <c r="O6" s="218"/>
      <c r="P6" s="224"/>
      <c r="Q6" s="226"/>
      <c r="R6" s="218"/>
      <c r="S6" s="224"/>
      <c r="T6" s="226"/>
      <c r="U6" s="218"/>
      <c r="V6" s="228"/>
      <c r="W6" s="226"/>
      <c r="X6" s="218"/>
      <c r="Y6" s="228"/>
      <c r="Z6" s="226"/>
      <c r="AA6" s="218"/>
      <c r="AB6" s="228"/>
      <c r="AC6" s="226"/>
      <c r="AD6" s="218"/>
      <c r="AE6" s="228"/>
      <c r="AF6" s="226"/>
      <c r="AG6" s="218"/>
      <c r="AH6" s="228"/>
      <c r="AI6" s="226"/>
      <c r="AJ6" s="218"/>
      <c r="AK6" s="228"/>
      <c r="AL6" s="226"/>
      <c r="AM6" s="218"/>
      <c r="AN6" s="228"/>
      <c r="AO6" s="226"/>
      <c r="AP6" s="218"/>
      <c r="AQ6" s="228"/>
      <c r="AR6" s="226"/>
      <c r="AS6" s="218"/>
      <c r="AT6" s="228"/>
      <c r="AU6" s="226"/>
      <c r="AV6" s="218"/>
      <c r="AW6" s="228"/>
      <c r="AX6" s="226"/>
      <c r="AY6" s="218"/>
      <c r="AZ6" s="228"/>
      <c r="BA6" s="226"/>
      <c r="BB6" s="218"/>
      <c r="BC6" s="236"/>
      <c r="BD6" s="238"/>
      <c r="BE6" s="160"/>
    </row>
    <row r="7" spans="1:57">
      <c r="A7" s="131">
        <v>1</v>
      </c>
      <c r="B7" s="131" t="s">
        <v>10</v>
      </c>
      <c r="C7" s="132">
        <v>66</v>
      </c>
      <c r="D7" s="122">
        <v>100</v>
      </c>
      <c r="E7" s="175">
        <f>D7/C7*100</f>
        <v>151.5151515151515</v>
      </c>
      <c r="F7" s="132">
        <v>0</v>
      </c>
      <c r="G7" s="176">
        <v>0</v>
      </c>
      <c r="H7" s="163">
        <v>100</v>
      </c>
      <c r="I7" s="132">
        <v>0</v>
      </c>
      <c r="J7" s="177">
        <v>0</v>
      </c>
      <c r="K7" s="169">
        <v>100</v>
      </c>
      <c r="L7" s="122"/>
      <c r="M7" s="132">
        <v>20</v>
      </c>
      <c r="N7" s="122">
        <v>33</v>
      </c>
      <c r="O7" s="163">
        <f>N7/M7*100</f>
        <v>165</v>
      </c>
      <c r="P7" s="163">
        <v>1</v>
      </c>
      <c r="Q7" s="163">
        <v>2</v>
      </c>
      <c r="R7" s="163"/>
      <c r="S7" s="162">
        <v>3</v>
      </c>
      <c r="T7" s="122">
        <v>1</v>
      </c>
      <c r="U7" s="163"/>
      <c r="V7" s="178">
        <v>1</v>
      </c>
      <c r="W7" s="164">
        <v>2</v>
      </c>
      <c r="X7" s="163">
        <f>W7/V7*100</f>
        <v>200</v>
      </c>
      <c r="Y7" s="178">
        <v>3</v>
      </c>
      <c r="Z7" s="164">
        <v>3</v>
      </c>
      <c r="AA7" s="163">
        <f>Z7/Y7*100</f>
        <v>100</v>
      </c>
      <c r="AB7" s="132">
        <v>81</v>
      </c>
      <c r="AC7" s="122">
        <v>87</v>
      </c>
      <c r="AD7" s="163">
        <f>AC7/AB7*100</f>
        <v>107.40740740740742</v>
      </c>
      <c r="AE7" s="178">
        <v>10</v>
      </c>
      <c r="AF7" s="164">
        <v>3</v>
      </c>
      <c r="AG7" s="163">
        <v>100</v>
      </c>
      <c r="AH7" s="132">
        <v>100</v>
      </c>
      <c r="AI7" s="122">
        <v>100</v>
      </c>
      <c r="AJ7" s="131">
        <f>AI7/AH7*100</f>
        <v>100</v>
      </c>
      <c r="AK7" s="179">
        <v>60</v>
      </c>
      <c r="AL7" s="167">
        <v>60</v>
      </c>
      <c r="AM7" s="163">
        <f>AL7/AK7*100</f>
        <v>100</v>
      </c>
      <c r="AN7" s="132">
        <v>98</v>
      </c>
      <c r="AO7" s="122">
        <v>100</v>
      </c>
      <c r="AP7" s="163">
        <f>AO7/AN7*100</f>
        <v>102.04081632653062</v>
      </c>
      <c r="AQ7" s="132" t="s">
        <v>40</v>
      </c>
      <c r="AR7" s="122" t="s">
        <v>40</v>
      </c>
      <c r="AS7" s="180">
        <v>100</v>
      </c>
      <c r="AT7" s="181">
        <v>100</v>
      </c>
      <c r="AU7" s="122">
        <v>100</v>
      </c>
      <c r="AV7" s="180">
        <f>AU7/AT7*100</f>
        <v>100</v>
      </c>
      <c r="AW7" s="182" t="s">
        <v>41</v>
      </c>
      <c r="AX7" s="168" t="s">
        <v>41</v>
      </c>
      <c r="AY7" s="134">
        <v>100</v>
      </c>
      <c r="AZ7" s="182">
        <v>100</v>
      </c>
      <c r="BA7" s="168">
        <v>100</v>
      </c>
      <c r="BB7" s="134">
        <v>100</v>
      </c>
      <c r="BC7" s="169">
        <f>(E7+H7+K7+O7+X7+AA7+AD7+AG7+AJ7+AM7+AP7+AS7+AV7+AY7+BB7)/15</f>
        <v>115.06422501660596</v>
      </c>
      <c r="BD7" s="183">
        <v>100</v>
      </c>
      <c r="BE7" s="160"/>
    </row>
    <row r="8" spans="1:57">
      <c r="A8" s="129">
        <v>2</v>
      </c>
      <c r="B8" s="129" t="s">
        <v>11</v>
      </c>
      <c r="C8" s="179">
        <v>100</v>
      </c>
      <c r="D8" s="167">
        <v>100</v>
      </c>
      <c r="E8" s="175">
        <f t="shared" ref="E8:E22" si="0">D8/C8*100</f>
        <v>100</v>
      </c>
      <c r="F8" s="132">
        <v>1</v>
      </c>
      <c r="G8" s="122">
        <v>1</v>
      </c>
      <c r="H8" s="163">
        <f>G8/F8*100</f>
        <v>100</v>
      </c>
      <c r="I8" s="132">
        <v>0</v>
      </c>
      <c r="J8" s="122">
        <v>0</v>
      </c>
      <c r="K8" s="169">
        <v>100</v>
      </c>
      <c r="L8" s="167"/>
      <c r="M8" s="179">
        <v>100</v>
      </c>
      <c r="N8" s="167">
        <v>100</v>
      </c>
      <c r="O8" s="163">
        <f t="shared" ref="O8:O22" si="1">N8/M8*100</f>
        <v>100</v>
      </c>
      <c r="P8" s="163">
        <v>1</v>
      </c>
      <c r="Q8" s="163">
        <v>0</v>
      </c>
      <c r="R8" s="163"/>
      <c r="S8" s="166">
        <v>4</v>
      </c>
      <c r="T8" s="167">
        <v>0</v>
      </c>
      <c r="U8" s="163"/>
      <c r="V8" s="178">
        <v>1</v>
      </c>
      <c r="W8" s="164">
        <v>1</v>
      </c>
      <c r="X8" s="163">
        <f t="shared" ref="X8:X22" si="2">W8/V8*100</f>
        <v>100</v>
      </c>
      <c r="Y8" s="178">
        <v>4</v>
      </c>
      <c r="Z8" s="164">
        <v>4</v>
      </c>
      <c r="AA8" s="163">
        <f t="shared" ref="AA8:AA22" si="3">Z8/Y8*100</f>
        <v>100</v>
      </c>
      <c r="AB8" s="179">
        <v>85</v>
      </c>
      <c r="AC8" s="170">
        <v>65</v>
      </c>
      <c r="AD8" s="163">
        <f t="shared" ref="AD8:AD22" si="4">AC8/AB8*100</f>
        <v>76.470588235294116</v>
      </c>
      <c r="AE8" s="178">
        <v>20</v>
      </c>
      <c r="AF8" s="164">
        <v>6</v>
      </c>
      <c r="AG8" s="163">
        <v>100</v>
      </c>
      <c r="AH8" s="179">
        <v>100</v>
      </c>
      <c r="AI8" s="167">
        <v>100</v>
      </c>
      <c r="AJ8" s="131">
        <f t="shared" ref="AJ8:AJ22" si="5">AI8/AH8*100</f>
        <v>100</v>
      </c>
      <c r="AK8" s="179">
        <v>100</v>
      </c>
      <c r="AL8" s="167">
        <v>100</v>
      </c>
      <c r="AM8" s="163">
        <f t="shared" ref="AM8:AM22" si="6">AL8/AK8*100</f>
        <v>100</v>
      </c>
      <c r="AN8" s="132">
        <v>100</v>
      </c>
      <c r="AO8" s="122">
        <v>100</v>
      </c>
      <c r="AP8" s="163">
        <f t="shared" ref="AP8:AP22" si="7">AO8/AN8*100</f>
        <v>100</v>
      </c>
      <c r="AQ8" s="179" t="s">
        <v>40</v>
      </c>
      <c r="AR8" s="167" t="s">
        <v>40</v>
      </c>
      <c r="AS8" s="180">
        <v>100</v>
      </c>
      <c r="AT8" s="184">
        <v>100</v>
      </c>
      <c r="AU8" s="122">
        <v>100</v>
      </c>
      <c r="AV8" s="180">
        <f t="shared" ref="AV8:AV22" si="8">AU8/AT8*100</f>
        <v>100</v>
      </c>
      <c r="AW8" s="182" t="s">
        <v>41</v>
      </c>
      <c r="AX8" s="168" t="s">
        <v>41</v>
      </c>
      <c r="AY8" s="134">
        <v>100</v>
      </c>
      <c r="AZ8" s="182">
        <v>100</v>
      </c>
      <c r="BA8" s="168">
        <v>100</v>
      </c>
      <c r="BB8" s="134">
        <v>100</v>
      </c>
      <c r="BC8" s="169">
        <f t="shared" ref="BC8:BC22" si="9">(E8+H8+K8+O8+X8+AA8+AD8+AG8+AJ8+AM8+AP8+AS8+AV8+AY8+BB8)/15</f>
        <v>98.431372549019613</v>
      </c>
      <c r="BD8" s="183">
        <v>93</v>
      </c>
      <c r="BE8" s="160"/>
    </row>
    <row r="9" spans="1:57">
      <c r="A9" s="129">
        <v>3</v>
      </c>
      <c r="B9" s="129" t="s">
        <v>12</v>
      </c>
      <c r="C9" s="179">
        <v>100</v>
      </c>
      <c r="D9" s="167">
        <v>100</v>
      </c>
      <c r="E9" s="175">
        <f t="shared" si="0"/>
        <v>100</v>
      </c>
      <c r="F9" s="132">
        <v>1</v>
      </c>
      <c r="G9" s="165">
        <v>0</v>
      </c>
      <c r="H9" s="163">
        <f t="shared" ref="H9:H22" si="10">G9/F9*100</f>
        <v>0</v>
      </c>
      <c r="I9" s="132">
        <v>0</v>
      </c>
      <c r="J9" s="122">
        <v>0</v>
      </c>
      <c r="K9" s="169">
        <v>100</v>
      </c>
      <c r="L9" s="167"/>
      <c r="M9" s="179">
        <v>100</v>
      </c>
      <c r="N9" s="167">
        <v>100</v>
      </c>
      <c r="O9" s="163">
        <f t="shared" si="1"/>
        <v>100</v>
      </c>
      <c r="P9" s="163">
        <v>1</v>
      </c>
      <c r="Q9" s="163">
        <v>0</v>
      </c>
      <c r="R9" s="163"/>
      <c r="S9" s="166">
        <v>3</v>
      </c>
      <c r="T9" s="167">
        <v>0</v>
      </c>
      <c r="U9" s="163"/>
      <c r="V9" s="178">
        <v>1</v>
      </c>
      <c r="W9" s="164">
        <v>1</v>
      </c>
      <c r="X9" s="163">
        <f t="shared" si="2"/>
        <v>100</v>
      </c>
      <c r="Y9" s="178">
        <v>3</v>
      </c>
      <c r="Z9" s="164">
        <v>3</v>
      </c>
      <c r="AA9" s="163">
        <f t="shared" si="3"/>
        <v>100</v>
      </c>
      <c r="AB9" s="179">
        <v>90</v>
      </c>
      <c r="AC9" s="170">
        <v>49</v>
      </c>
      <c r="AD9" s="163">
        <f t="shared" si="4"/>
        <v>54.444444444444443</v>
      </c>
      <c r="AE9" s="178">
        <v>20</v>
      </c>
      <c r="AF9" s="164">
        <v>2</v>
      </c>
      <c r="AG9" s="163">
        <v>100</v>
      </c>
      <c r="AH9" s="179">
        <v>100</v>
      </c>
      <c r="AI9" s="167">
        <v>100</v>
      </c>
      <c r="AJ9" s="131">
        <f t="shared" si="5"/>
        <v>100</v>
      </c>
      <c r="AK9" s="179">
        <v>100</v>
      </c>
      <c r="AL9" s="167">
        <v>100</v>
      </c>
      <c r="AM9" s="163">
        <f t="shared" si="6"/>
        <v>100</v>
      </c>
      <c r="AN9" s="132">
        <v>100</v>
      </c>
      <c r="AO9" s="122">
        <v>100</v>
      </c>
      <c r="AP9" s="163">
        <f t="shared" si="7"/>
        <v>100</v>
      </c>
      <c r="AQ9" s="179" t="s">
        <v>40</v>
      </c>
      <c r="AR9" s="167" t="s">
        <v>40</v>
      </c>
      <c r="AS9" s="180">
        <v>100</v>
      </c>
      <c r="AT9" s="184">
        <v>100</v>
      </c>
      <c r="AU9" s="122">
        <v>100</v>
      </c>
      <c r="AV9" s="180">
        <f t="shared" si="8"/>
        <v>100</v>
      </c>
      <c r="AW9" s="182" t="s">
        <v>41</v>
      </c>
      <c r="AX9" s="168" t="s">
        <v>41</v>
      </c>
      <c r="AY9" s="134">
        <v>100</v>
      </c>
      <c r="AZ9" s="182">
        <v>100</v>
      </c>
      <c r="BA9" s="168">
        <v>100</v>
      </c>
      <c r="BB9" s="134">
        <v>100</v>
      </c>
      <c r="BC9" s="169">
        <f t="shared" si="9"/>
        <v>90.296296296296291</v>
      </c>
      <c r="BD9" s="183">
        <v>87</v>
      </c>
      <c r="BE9" s="160"/>
    </row>
    <row r="10" spans="1:57">
      <c r="A10" s="129">
        <v>4</v>
      </c>
      <c r="B10" s="129" t="s">
        <v>13</v>
      </c>
      <c r="C10" s="179">
        <v>100</v>
      </c>
      <c r="D10" s="167">
        <v>100</v>
      </c>
      <c r="E10" s="175">
        <f t="shared" si="0"/>
        <v>100</v>
      </c>
      <c r="F10" s="132">
        <v>0</v>
      </c>
      <c r="G10" s="122">
        <v>0</v>
      </c>
      <c r="H10" s="163">
        <v>100</v>
      </c>
      <c r="I10" s="132">
        <v>0</v>
      </c>
      <c r="J10" s="122">
        <v>0</v>
      </c>
      <c r="K10" s="169">
        <v>100</v>
      </c>
      <c r="L10" s="167"/>
      <c r="M10" s="179">
        <v>50</v>
      </c>
      <c r="N10" s="167">
        <v>50</v>
      </c>
      <c r="O10" s="163">
        <f t="shared" si="1"/>
        <v>100</v>
      </c>
      <c r="P10" s="163">
        <v>1</v>
      </c>
      <c r="Q10" s="163">
        <v>0</v>
      </c>
      <c r="R10" s="163"/>
      <c r="S10" s="166">
        <v>2</v>
      </c>
      <c r="T10" s="167">
        <v>1</v>
      </c>
      <c r="U10" s="163"/>
      <c r="V10" s="178">
        <v>1</v>
      </c>
      <c r="W10" s="185">
        <v>0</v>
      </c>
      <c r="X10" s="163">
        <f t="shared" si="2"/>
        <v>0</v>
      </c>
      <c r="Y10" s="178">
        <v>2</v>
      </c>
      <c r="Z10" s="164">
        <v>2</v>
      </c>
      <c r="AA10" s="163">
        <f t="shared" si="3"/>
        <v>100</v>
      </c>
      <c r="AB10" s="179">
        <v>85</v>
      </c>
      <c r="AC10" s="170">
        <v>76.8</v>
      </c>
      <c r="AD10" s="163">
        <f t="shared" si="4"/>
        <v>90.35294117647058</v>
      </c>
      <c r="AE10" s="178">
        <v>15</v>
      </c>
      <c r="AF10" s="164">
        <v>8</v>
      </c>
      <c r="AG10" s="163">
        <v>100</v>
      </c>
      <c r="AH10" s="179">
        <v>100</v>
      </c>
      <c r="AI10" s="167">
        <v>100</v>
      </c>
      <c r="AJ10" s="131">
        <f t="shared" si="5"/>
        <v>100</v>
      </c>
      <c r="AK10" s="179">
        <v>50</v>
      </c>
      <c r="AL10" s="167">
        <v>50</v>
      </c>
      <c r="AM10" s="163">
        <f t="shared" si="6"/>
        <v>100</v>
      </c>
      <c r="AN10" s="132">
        <v>100</v>
      </c>
      <c r="AO10" s="122">
        <v>100</v>
      </c>
      <c r="AP10" s="163">
        <f t="shared" si="7"/>
        <v>100</v>
      </c>
      <c r="AQ10" s="186" t="s">
        <v>41</v>
      </c>
      <c r="AR10" s="167" t="s">
        <v>40</v>
      </c>
      <c r="AS10" s="180">
        <v>100</v>
      </c>
      <c r="AT10" s="184">
        <v>50</v>
      </c>
      <c r="AU10" s="122">
        <v>50</v>
      </c>
      <c r="AV10" s="180">
        <f t="shared" si="8"/>
        <v>100</v>
      </c>
      <c r="AW10" s="182" t="s">
        <v>41</v>
      </c>
      <c r="AX10" s="168" t="s">
        <v>41</v>
      </c>
      <c r="AY10" s="134">
        <v>100</v>
      </c>
      <c r="AZ10" s="182">
        <v>100</v>
      </c>
      <c r="BA10" s="168">
        <v>100</v>
      </c>
      <c r="BB10" s="134">
        <v>100</v>
      </c>
      <c r="BC10" s="169">
        <f t="shared" si="9"/>
        <v>92.690196078431384</v>
      </c>
      <c r="BD10" s="183">
        <v>87</v>
      </c>
      <c r="BE10" s="160"/>
    </row>
    <row r="11" spans="1:57">
      <c r="A11" s="129">
        <v>5</v>
      </c>
      <c r="B11" s="129" t="s">
        <v>14</v>
      </c>
      <c r="C11" s="179">
        <v>100</v>
      </c>
      <c r="D11" s="167">
        <v>100</v>
      </c>
      <c r="E11" s="175">
        <f t="shared" si="0"/>
        <v>100</v>
      </c>
      <c r="F11" s="132">
        <v>4</v>
      </c>
      <c r="G11" s="122">
        <v>3</v>
      </c>
      <c r="H11" s="163">
        <f t="shared" si="10"/>
        <v>75</v>
      </c>
      <c r="I11" s="132">
        <v>1</v>
      </c>
      <c r="J11" s="122">
        <v>2</v>
      </c>
      <c r="K11" s="169">
        <f t="shared" ref="K11:K22" si="11">J11/I11*100</f>
        <v>200</v>
      </c>
      <c r="L11" s="167"/>
      <c r="M11" s="179">
        <v>17</v>
      </c>
      <c r="N11" s="167">
        <v>29</v>
      </c>
      <c r="O11" s="163">
        <f t="shared" si="1"/>
        <v>170.58823529411765</v>
      </c>
      <c r="P11" s="163">
        <v>1</v>
      </c>
      <c r="Q11" s="163">
        <v>0</v>
      </c>
      <c r="R11" s="163"/>
      <c r="S11" s="166">
        <v>8</v>
      </c>
      <c r="T11" s="167">
        <v>7</v>
      </c>
      <c r="U11" s="163"/>
      <c r="V11" s="178">
        <v>1</v>
      </c>
      <c r="W11" s="164">
        <v>2</v>
      </c>
      <c r="X11" s="163">
        <f t="shared" si="2"/>
        <v>200</v>
      </c>
      <c r="Y11" s="178">
        <v>8</v>
      </c>
      <c r="Z11" s="164">
        <v>24</v>
      </c>
      <c r="AA11" s="163">
        <f t="shared" si="3"/>
        <v>300</v>
      </c>
      <c r="AB11" s="179">
        <v>75</v>
      </c>
      <c r="AC11" s="170">
        <v>55.4</v>
      </c>
      <c r="AD11" s="163">
        <f t="shared" si="4"/>
        <v>73.866666666666674</v>
      </c>
      <c r="AE11" s="178">
        <v>18</v>
      </c>
      <c r="AF11" s="164">
        <v>15</v>
      </c>
      <c r="AG11" s="163">
        <v>100</v>
      </c>
      <c r="AH11" s="179">
        <v>90</v>
      </c>
      <c r="AI11" s="167">
        <v>100</v>
      </c>
      <c r="AJ11" s="163">
        <f t="shared" si="5"/>
        <v>111.11111111111111</v>
      </c>
      <c r="AK11" s="179">
        <v>50</v>
      </c>
      <c r="AL11" s="167">
        <v>65</v>
      </c>
      <c r="AM11" s="163">
        <f t="shared" si="6"/>
        <v>130</v>
      </c>
      <c r="AN11" s="132">
        <v>92</v>
      </c>
      <c r="AO11" s="122">
        <v>92</v>
      </c>
      <c r="AP11" s="163">
        <f t="shared" si="7"/>
        <v>100</v>
      </c>
      <c r="AQ11" s="179" t="s">
        <v>40</v>
      </c>
      <c r="AR11" s="167" t="s">
        <v>40</v>
      </c>
      <c r="AS11" s="180">
        <v>100</v>
      </c>
      <c r="AT11" s="184">
        <v>100</v>
      </c>
      <c r="AU11" s="122">
        <v>100</v>
      </c>
      <c r="AV11" s="180">
        <f t="shared" si="8"/>
        <v>100</v>
      </c>
      <c r="AW11" s="182" t="s">
        <v>41</v>
      </c>
      <c r="AX11" s="168" t="s">
        <v>41</v>
      </c>
      <c r="AY11" s="134">
        <v>100</v>
      </c>
      <c r="AZ11" s="182">
        <v>100</v>
      </c>
      <c r="BA11" s="168">
        <v>100</v>
      </c>
      <c r="BB11" s="134">
        <v>100</v>
      </c>
      <c r="BC11" s="169">
        <f t="shared" si="9"/>
        <v>130.70440087145968</v>
      </c>
      <c r="BD11" s="183">
        <v>93</v>
      </c>
      <c r="BE11" s="160"/>
    </row>
    <row r="12" spans="1:57">
      <c r="A12" s="129">
        <v>6</v>
      </c>
      <c r="B12" s="129" t="s">
        <v>15</v>
      </c>
      <c r="C12" s="179">
        <v>100</v>
      </c>
      <c r="D12" s="167">
        <v>100</v>
      </c>
      <c r="E12" s="175">
        <f t="shared" si="0"/>
        <v>100</v>
      </c>
      <c r="F12" s="132">
        <v>4</v>
      </c>
      <c r="G12" s="122">
        <v>4</v>
      </c>
      <c r="H12" s="163">
        <f t="shared" si="10"/>
        <v>100</v>
      </c>
      <c r="I12" s="132">
        <v>0</v>
      </c>
      <c r="J12" s="122">
        <v>0</v>
      </c>
      <c r="K12" s="169">
        <v>100</v>
      </c>
      <c r="L12" s="167"/>
      <c r="M12" s="179">
        <v>3</v>
      </c>
      <c r="N12" s="167">
        <v>3</v>
      </c>
      <c r="O12" s="163">
        <f t="shared" si="1"/>
        <v>100</v>
      </c>
      <c r="P12" s="163">
        <v>2</v>
      </c>
      <c r="Q12" s="163">
        <v>5</v>
      </c>
      <c r="R12" s="163"/>
      <c r="S12" s="166">
        <v>10</v>
      </c>
      <c r="T12" s="167">
        <v>29</v>
      </c>
      <c r="U12" s="163"/>
      <c r="V12" s="178">
        <v>2</v>
      </c>
      <c r="W12" s="164">
        <v>5</v>
      </c>
      <c r="X12" s="163">
        <f t="shared" si="2"/>
        <v>250</v>
      </c>
      <c r="Y12" s="178">
        <v>10</v>
      </c>
      <c r="Z12" s="164">
        <v>39</v>
      </c>
      <c r="AA12" s="163">
        <f t="shared" si="3"/>
        <v>390</v>
      </c>
      <c r="AB12" s="179">
        <v>90</v>
      </c>
      <c r="AC12" s="170">
        <v>54.4</v>
      </c>
      <c r="AD12" s="163">
        <f t="shared" si="4"/>
        <v>60.444444444444443</v>
      </c>
      <c r="AE12" s="178">
        <v>15</v>
      </c>
      <c r="AF12" s="164">
        <v>15</v>
      </c>
      <c r="AG12" s="163">
        <v>100</v>
      </c>
      <c r="AH12" s="179">
        <v>100</v>
      </c>
      <c r="AI12" s="167">
        <v>100</v>
      </c>
      <c r="AJ12" s="131">
        <f t="shared" si="5"/>
        <v>100</v>
      </c>
      <c r="AK12" s="179">
        <v>60</v>
      </c>
      <c r="AL12" s="167">
        <v>70</v>
      </c>
      <c r="AM12" s="163">
        <f t="shared" si="6"/>
        <v>116.66666666666667</v>
      </c>
      <c r="AN12" s="132">
        <v>90</v>
      </c>
      <c r="AO12" s="122">
        <v>92</v>
      </c>
      <c r="AP12" s="163">
        <f t="shared" si="7"/>
        <v>102.22222222222221</v>
      </c>
      <c r="AQ12" s="179" t="s">
        <v>40</v>
      </c>
      <c r="AR12" s="167" t="s">
        <v>40</v>
      </c>
      <c r="AS12" s="180">
        <v>100</v>
      </c>
      <c r="AT12" s="184">
        <v>100</v>
      </c>
      <c r="AU12" s="122">
        <v>100</v>
      </c>
      <c r="AV12" s="180">
        <f t="shared" si="8"/>
        <v>100</v>
      </c>
      <c r="AW12" s="182" t="s">
        <v>41</v>
      </c>
      <c r="AX12" s="168" t="s">
        <v>41</v>
      </c>
      <c r="AY12" s="134">
        <v>100</v>
      </c>
      <c r="AZ12" s="182">
        <v>100</v>
      </c>
      <c r="BA12" s="168">
        <v>100</v>
      </c>
      <c r="BB12" s="134">
        <v>100</v>
      </c>
      <c r="BC12" s="169">
        <f t="shared" si="9"/>
        <v>127.95555555555555</v>
      </c>
      <c r="BD12" s="183">
        <v>93</v>
      </c>
      <c r="BE12" s="160"/>
    </row>
    <row r="13" spans="1:57">
      <c r="A13" s="129">
        <v>7</v>
      </c>
      <c r="B13" s="129" t="s">
        <v>16</v>
      </c>
      <c r="C13" s="179">
        <v>100</v>
      </c>
      <c r="D13" s="167">
        <v>100</v>
      </c>
      <c r="E13" s="175">
        <f t="shared" si="0"/>
        <v>100</v>
      </c>
      <c r="F13" s="132">
        <v>13</v>
      </c>
      <c r="G13" s="122">
        <v>11</v>
      </c>
      <c r="H13" s="163">
        <f t="shared" si="10"/>
        <v>84.615384615384613</v>
      </c>
      <c r="I13" s="132">
        <v>1</v>
      </c>
      <c r="J13" s="122">
        <v>4</v>
      </c>
      <c r="K13" s="169">
        <f t="shared" si="11"/>
        <v>400</v>
      </c>
      <c r="L13" s="167"/>
      <c r="M13" s="179">
        <v>60</v>
      </c>
      <c r="N13" s="167">
        <v>60</v>
      </c>
      <c r="O13" s="163">
        <f t="shared" si="1"/>
        <v>100</v>
      </c>
      <c r="P13" s="163">
        <v>4</v>
      </c>
      <c r="Q13" s="163">
        <v>7</v>
      </c>
      <c r="R13" s="163"/>
      <c r="S13" s="166">
        <v>13</v>
      </c>
      <c r="T13" s="167">
        <v>59</v>
      </c>
      <c r="U13" s="163"/>
      <c r="V13" s="178">
        <v>4</v>
      </c>
      <c r="W13" s="164">
        <v>10</v>
      </c>
      <c r="X13" s="163">
        <f t="shared" si="2"/>
        <v>250</v>
      </c>
      <c r="Y13" s="178">
        <v>13</v>
      </c>
      <c r="Z13" s="164">
        <v>59</v>
      </c>
      <c r="AA13" s="163">
        <f t="shared" si="3"/>
        <v>453.84615384615381</v>
      </c>
      <c r="AB13" s="179">
        <v>85</v>
      </c>
      <c r="AC13" s="170">
        <v>80</v>
      </c>
      <c r="AD13" s="163">
        <f t="shared" si="4"/>
        <v>94.117647058823522</v>
      </c>
      <c r="AE13" s="178">
        <v>28</v>
      </c>
      <c r="AF13" s="164">
        <v>12</v>
      </c>
      <c r="AG13" s="163">
        <v>100</v>
      </c>
      <c r="AH13" s="179">
        <v>100</v>
      </c>
      <c r="AI13" s="167">
        <v>100</v>
      </c>
      <c r="AJ13" s="131">
        <f t="shared" si="5"/>
        <v>100</v>
      </c>
      <c r="AK13" s="179">
        <v>100</v>
      </c>
      <c r="AL13" s="167">
        <v>100</v>
      </c>
      <c r="AM13" s="163">
        <f t="shared" si="6"/>
        <v>100</v>
      </c>
      <c r="AN13" s="132">
        <v>100</v>
      </c>
      <c r="AO13" s="122">
        <v>100</v>
      </c>
      <c r="AP13" s="163">
        <f t="shared" si="7"/>
        <v>100</v>
      </c>
      <c r="AQ13" s="179" t="s">
        <v>40</v>
      </c>
      <c r="AR13" s="167" t="s">
        <v>40</v>
      </c>
      <c r="AS13" s="180">
        <v>100</v>
      </c>
      <c r="AT13" s="184">
        <v>100</v>
      </c>
      <c r="AU13" s="122">
        <v>100</v>
      </c>
      <c r="AV13" s="180">
        <f t="shared" si="8"/>
        <v>100</v>
      </c>
      <c r="AW13" s="182" t="s">
        <v>41</v>
      </c>
      <c r="AX13" s="168" t="s">
        <v>41</v>
      </c>
      <c r="AY13" s="134">
        <v>100</v>
      </c>
      <c r="AZ13" s="182">
        <v>100</v>
      </c>
      <c r="BA13" s="168">
        <v>100</v>
      </c>
      <c r="BB13" s="134">
        <v>100</v>
      </c>
      <c r="BC13" s="169">
        <f t="shared" si="9"/>
        <v>152.17194570135746</v>
      </c>
      <c r="BD13" s="183">
        <v>93</v>
      </c>
      <c r="BE13" s="160"/>
    </row>
    <row r="14" spans="1:57">
      <c r="A14" s="129">
        <v>8</v>
      </c>
      <c r="B14" s="129" t="s">
        <v>27</v>
      </c>
      <c r="C14" s="179">
        <v>100</v>
      </c>
      <c r="D14" s="167">
        <v>100</v>
      </c>
      <c r="E14" s="175">
        <f t="shared" si="0"/>
        <v>100</v>
      </c>
      <c r="F14" s="132">
        <v>6</v>
      </c>
      <c r="G14" s="122">
        <v>10</v>
      </c>
      <c r="H14" s="163">
        <f t="shared" si="10"/>
        <v>166.66666666666669</v>
      </c>
      <c r="I14" s="132">
        <v>1</v>
      </c>
      <c r="J14" s="122">
        <v>1</v>
      </c>
      <c r="K14" s="169">
        <f t="shared" si="11"/>
        <v>100</v>
      </c>
      <c r="L14" s="167"/>
      <c r="M14" s="179">
        <v>40</v>
      </c>
      <c r="N14" s="167">
        <v>40</v>
      </c>
      <c r="O14" s="163">
        <f t="shared" si="1"/>
        <v>100</v>
      </c>
      <c r="P14" s="163">
        <v>15</v>
      </c>
      <c r="Q14" s="163">
        <v>14</v>
      </c>
      <c r="R14" s="163"/>
      <c r="S14" s="166">
        <v>40</v>
      </c>
      <c r="T14" s="167">
        <v>34</v>
      </c>
      <c r="U14" s="163"/>
      <c r="V14" s="178">
        <v>15</v>
      </c>
      <c r="W14" s="164">
        <v>16</v>
      </c>
      <c r="X14" s="163">
        <f t="shared" si="2"/>
        <v>106.66666666666667</v>
      </c>
      <c r="Y14" s="178">
        <v>40</v>
      </c>
      <c r="Z14" s="164">
        <v>70</v>
      </c>
      <c r="AA14" s="163">
        <f t="shared" si="3"/>
        <v>175</v>
      </c>
      <c r="AB14" s="179">
        <v>80</v>
      </c>
      <c r="AC14" s="170">
        <v>69</v>
      </c>
      <c r="AD14" s="163">
        <f t="shared" si="4"/>
        <v>86.25</v>
      </c>
      <c r="AE14" s="178">
        <v>15</v>
      </c>
      <c r="AF14" s="187">
        <v>6.5</v>
      </c>
      <c r="AG14" s="163">
        <v>100</v>
      </c>
      <c r="AH14" s="179">
        <v>100</v>
      </c>
      <c r="AI14" s="167">
        <v>100</v>
      </c>
      <c r="AJ14" s="131">
        <f t="shared" si="5"/>
        <v>100</v>
      </c>
      <c r="AK14" s="179">
        <v>70</v>
      </c>
      <c r="AL14" s="167">
        <v>70</v>
      </c>
      <c r="AM14" s="163">
        <f t="shared" si="6"/>
        <v>100</v>
      </c>
      <c r="AN14" s="132">
        <v>80</v>
      </c>
      <c r="AO14" s="122">
        <v>90</v>
      </c>
      <c r="AP14" s="163">
        <f t="shared" si="7"/>
        <v>112.5</v>
      </c>
      <c r="AQ14" s="179" t="s">
        <v>40</v>
      </c>
      <c r="AR14" s="167" t="s">
        <v>40</v>
      </c>
      <c r="AS14" s="180">
        <v>100</v>
      </c>
      <c r="AT14" s="184">
        <v>100</v>
      </c>
      <c r="AU14" s="122">
        <v>100</v>
      </c>
      <c r="AV14" s="180">
        <f t="shared" si="8"/>
        <v>100</v>
      </c>
      <c r="AW14" s="182" t="s">
        <v>41</v>
      </c>
      <c r="AX14" s="168" t="s">
        <v>41</v>
      </c>
      <c r="AY14" s="134">
        <v>100</v>
      </c>
      <c r="AZ14" s="182">
        <v>100</v>
      </c>
      <c r="BA14" s="168">
        <v>100</v>
      </c>
      <c r="BB14" s="134">
        <v>100</v>
      </c>
      <c r="BC14" s="169">
        <f t="shared" si="9"/>
        <v>109.80555555555557</v>
      </c>
      <c r="BD14" s="183">
        <v>93</v>
      </c>
      <c r="BE14" s="160"/>
    </row>
    <row r="15" spans="1:57">
      <c r="A15" s="129">
        <v>9</v>
      </c>
      <c r="B15" s="129" t="s">
        <v>17</v>
      </c>
      <c r="C15" s="179">
        <v>100</v>
      </c>
      <c r="D15" s="167">
        <v>100</v>
      </c>
      <c r="E15" s="175">
        <f t="shared" si="0"/>
        <v>100</v>
      </c>
      <c r="F15" s="132">
        <v>4</v>
      </c>
      <c r="G15" s="122">
        <v>5</v>
      </c>
      <c r="H15" s="163">
        <f t="shared" si="10"/>
        <v>125</v>
      </c>
      <c r="I15" s="132">
        <v>0</v>
      </c>
      <c r="J15" s="122">
        <v>0</v>
      </c>
      <c r="K15" s="169">
        <v>100</v>
      </c>
      <c r="L15" s="167"/>
      <c r="M15" s="179">
        <v>33</v>
      </c>
      <c r="N15" s="167">
        <v>86</v>
      </c>
      <c r="O15" s="163">
        <f t="shared" si="1"/>
        <v>260.60606060606062</v>
      </c>
      <c r="P15" s="163">
        <v>5</v>
      </c>
      <c r="Q15" s="163">
        <v>6</v>
      </c>
      <c r="R15" s="163"/>
      <c r="S15" s="166">
        <v>15</v>
      </c>
      <c r="T15" s="167">
        <v>6</v>
      </c>
      <c r="U15" s="163"/>
      <c r="V15" s="178">
        <v>5</v>
      </c>
      <c r="W15" s="164">
        <v>6</v>
      </c>
      <c r="X15" s="163">
        <f t="shared" si="2"/>
        <v>120</v>
      </c>
      <c r="Y15" s="178">
        <v>15</v>
      </c>
      <c r="Z15" s="164">
        <v>15</v>
      </c>
      <c r="AA15" s="163">
        <f t="shared" si="3"/>
        <v>100</v>
      </c>
      <c r="AB15" s="179">
        <v>90</v>
      </c>
      <c r="AC15" s="170">
        <v>68</v>
      </c>
      <c r="AD15" s="163">
        <f t="shared" si="4"/>
        <v>75.555555555555557</v>
      </c>
      <c r="AE15" s="178">
        <v>15</v>
      </c>
      <c r="AF15" s="164">
        <v>15</v>
      </c>
      <c r="AG15" s="163">
        <v>100</v>
      </c>
      <c r="AH15" s="179">
        <v>100</v>
      </c>
      <c r="AI15" s="167">
        <v>100</v>
      </c>
      <c r="AJ15" s="131">
        <f t="shared" si="5"/>
        <v>100</v>
      </c>
      <c r="AK15" s="179">
        <v>50</v>
      </c>
      <c r="AL15" s="167">
        <v>70</v>
      </c>
      <c r="AM15" s="163">
        <f t="shared" si="6"/>
        <v>140</v>
      </c>
      <c r="AN15" s="132">
        <v>100</v>
      </c>
      <c r="AO15" s="122">
        <v>100</v>
      </c>
      <c r="AP15" s="163">
        <f t="shared" si="7"/>
        <v>100</v>
      </c>
      <c r="AQ15" s="179" t="s">
        <v>40</v>
      </c>
      <c r="AR15" s="167" t="s">
        <v>40</v>
      </c>
      <c r="AS15" s="180">
        <v>100</v>
      </c>
      <c r="AT15" s="184">
        <v>100</v>
      </c>
      <c r="AU15" s="122">
        <v>100</v>
      </c>
      <c r="AV15" s="180">
        <f t="shared" si="8"/>
        <v>100</v>
      </c>
      <c r="AW15" s="182" t="s">
        <v>41</v>
      </c>
      <c r="AX15" s="168" t="s">
        <v>41</v>
      </c>
      <c r="AY15" s="134">
        <v>100</v>
      </c>
      <c r="AZ15" s="182">
        <v>100</v>
      </c>
      <c r="BA15" s="168">
        <v>100</v>
      </c>
      <c r="BB15" s="134">
        <v>100</v>
      </c>
      <c r="BC15" s="169">
        <f t="shared" si="9"/>
        <v>114.74410774410775</v>
      </c>
      <c r="BD15" s="183">
        <v>93</v>
      </c>
      <c r="BE15" s="160"/>
    </row>
    <row r="16" spans="1:57">
      <c r="A16" s="129">
        <v>10</v>
      </c>
      <c r="B16" s="129" t="s">
        <v>18</v>
      </c>
      <c r="C16" s="179">
        <v>100</v>
      </c>
      <c r="D16" s="167">
        <v>100</v>
      </c>
      <c r="E16" s="175">
        <f t="shared" si="0"/>
        <v>100</v>
      </c>
      <c r="F16" s="132">
        <v>1</v>
      </c>
      <c r="G16" s="122">
        <v>9</v>
      </c>
      <c r="H16" s="163">
        <f t="shared" si="10"/>
        <v>900</v>
      </c>
      <c r="I16" s="132">
        <v>0</v>
      </c>
      <c r="J16" s="122">
        <v>0</v>
      </c>
      <c r="K16" s="169">
        <v>100</v>
      </c>
      <c r="L16" s="167"/>
      <c r="M16" s="179">
        <v>50</v>
      </c>
      <c r="N16" s="167">
        <v>64</v>
      </c>
      <c r="O16" s="163">
        <f t="shared" si="1"/>
        <v>128</v>
      </c>
      <c r="P16" s="163">
        <v>10</v>
      </c>
      <c r="Q16" s="163">
        <v>10</v>
      </c>
      <c r="R16" s="163"/>
      <c r="S16" s="166">
        <v>20</v>
      </c>
      <c r="T16" s="167">
        <v>35</v>
      </c>
      <c r="U16" s="163"/>
      <c r="V16" s="178">
        <v>10</v>
      </c>
      <c r="W16" s="164">
        <v>11</v>
      </c>
      <c r="X16" s="163">
        <f t="shared" si="2"/>
        <v>110.00000000000001</v>
      </c>
      <c r="Y16" s="178">
        <v>20</v>
      </c>
      <c r="Z16" s="164">
        <v>78</v>
      </c>
      <c r="AA16" s="163">
        <f t="shared" si="3"/>
        <v>390</v>
      </c>
      <c r="AB16" s="179">
        <v>80</v>
      </c>
      <c r="AC16" s="170">
        <v>57</v>
      </c>
      <c r="AD16" s="163">
        <f t="shared" si="4"/>
        <v>71.25</v>
      </c>
      <c r="AE16" s="178">
        <v>10</v>
      </c>
      <c r="AF16" s="185">
        <v>18</v>
      </c>
      <c r="AG16" s="163">
        <v>0</v>
      </c>
      <c r="AH16" s="179">
        <v>100</v>
      </c>
      <c r="AI16" s="167">
        <v>100</v>
      </c>
      <c r="AJ16" s="131">
        <f t="shared" si="5"/>
        <v>100</v>
      </c>
      <c r="AK16" s="179">
        <v>30</v>
      </c>
      <c r="AL16" s="167">
        <v>50</v>
      </c>
      <c r="AM16" s="163">
        <f t="shared" si="6"/>
        <v>166.66666666666669</v>
      </c>
      <c r="AN16" s="132">
        <v>100</v>
      </c>
      <c r="AO16" s="122">
        <v>100</v>
      </c>
      <c r="AP16" s="163">
        <f t="shared" si="7"/>
        <v>100</v>
      </c>
      <c r="AQ16" s="179" t="s">
        <v>40</v>
      </c>
      <c r="AR16" s="167" t="s">
        <v>40</v>
      </c>
      <c r="AS16" s="180">
        <v>100</v>
      </c>
      <c r="AT16" s="184">
        <v>100</v>
      </c>
      <c r="AU16" s="122">
        <v>100</v>
      </c>
      <c r="AV16" s="180">
        <f t="shared" si="8"/>
        <v>100</v>
      </c>
      <c r="AW16" s="182" t="s">
        <v>41</v>
      </c>
      <c r="AX16" s="168" t="s">
        <v>41</v>
      </c>
      <c r="AY16" s="134">
        <v>100</v>
      </c>
      <c r="AZ16" s="182">
        <v>50</v>
      </c>
      <c r="BA16" s="168">
        <v>100</v>
      </c>
      <c r="BB16" s="134">
        <v>100</v>
      </c>
      <c r="BC16" s="169">
        <f t="shared" si="9"/>
        <v>171.0611111111111</v>
      </c>
      <c r="BD16" s="183">
        <v>87</v>
      </c>
      <c r="BE16" s="160"/>
    </row>
    <row r="17" spans="1:57">
      <c r="A17" s="129">
        <v>11</v>
      </c>
      <c r="B17" s="129" t="s">
        <v>19</v>
      </c>
      <c r="C17" s="179">
        <v>100</v>
      </c>
      <c r="D17" s="167">
        <v>100</v>
      </c>
      <c r="E17" s="175">
        <f t="shared" si="0"/>
        <v>100</v>
      </c>
      <c r="F17" s="132">
        <v>1</v>
      </c>
      <c r="G17" s="165">
        <v>0</v>
      </c>
      <c r="H17" s="163">
        <f t="shared" si="10"/>
        <v>0</v>
      </c>
      <c r="I17" s="132">
        <v>0</v>
      </c>
      <c r="J17" s="122">
        <v>0</v>
      </c>
      <c r="K17" s="169">
        <v>100</v>
      </c>
      <c r="L17" s="167"/>
      <c r="M17" s="179">
        <v>100</v>
      </c>
      <c r="N17" s="167">
        <v>100</v>
      </c>
      <c r="O17" s="163">
        <f t="shared" si="1"/>
        <v>100</v>
      </c>
      <c r="P17" s="163">
        <v>1</v>
      </c>
      <c r="Q17" s="163">
        <v>0</v>
      </c>
      <c r="R17" s="163"/>
      <c r="S17" s="166">
        <v>5</v>
      </c>
      <c r="T17" s="167">
        <v>0</v>
      </c>
      <c r="U17" s="163"/>
      <c r="V17" s="178">
        <v>1</v>
      </c>
      <c r="W17" s="164">
        <v>2</v>
      </c>
      <c r="X17" s="163">
        <f t="shared" si="2"/>
        <v>200</v>
      </c>
      <c r="Y17" s="178">
        <v>5</v>
      </c>
      <c r="Z17" s="164">
        <v>5</v>
      </c>
      <c r="AA17" s="163">
        <f t="shared" si="3"/>
        <v>100</v>
      </c>
      <c r="AB17" s="179">
        <v>92</v>
      </c>
      <c r="AC17" s="170">
        <v>70</v>
      </c>
      <c r="AD17" s="163">
        <f t="shared" si="4"/>
        <v>76.08695652173914</v>
      </c>
      <c r="AE17" s="178">
        <v>15</v>
      </c>
      <c r="AF17" s="164">
        <v>7.4</v>
      </c>
      <c r="AG17" s="163">
        <v>100</v>
      </c>
      <c r="AH17" s="179">
        <v>100</v>
      </c>
      <c r="AI17" s="167">
        <v>100</v>
      </c>
      <c r="AJ17" s="131">
        <f t="shared" si="5"/>
        <v>100</v>
      </c>
      <c r="AK17" s="179">
        <v>100</v>
      </c>
      <c r="AL17" s="167">
        <v>100</v>
      </c>
      <c r="AM17" s="163">
        <f t="shared" si="6"/>
        <v>100</v>
      </c>
      <c r="AN17" s="132">
        <v>100</v>
      </c>
      <c r="AO17" s="122">
        <v>100</v>
      </c>
      <c r="AP17" s="163">
        <f t="shared" si="7"/>
        <v>100</v>
      </c>
      <c r="AQ17" s="179" t="s">
        <v>40</v>
      </c>
      <c r="AR17" s="167" t="s">
        <v>40</v>
      </c>
      <c r="AS17" s="180">
        <v>100</v>
      </c>
      <c r="AT17" s="184">
        <v>100</v>
      </c>
      <c r="AU17" s="122">
        <v>100</v>
      </c>
      <c r="AV17" s="180">
        <f t="shared" si="8"/>
        <v>100</v>
      </c>
      <c r="AW17" s="182" t="s">
        <v>41</v>
      </c>
      <c r="AX17" s="168" t="s">
        <v>41</v>
      </c>
      <c r="AY17" s="134">
        <v>100</v>
      </c>
      <c r="AZ17" s="182">
        <v>100</v>
      </c>
      <c r="BA17" s="168">
        <v>100</v>
      </c>
      <c r="BB17" s="134">
        <v>100</v>
      </c>
      <c r="BC17" s="169">
        <f t="shared" si="9"/>
        <v>98.405797101449267</v>
      </c>
      <c r="BD17" s="183">
        <v>87</v>
      </c>
      <c r="BE17" s="160"/>
    </row>
    <row r="18" spans="1:57">
      <c r="A18" s="129">
        <v>12</v>
      </c>
      <c r="B18" s="129" t="s">
        <v>20</v>
      </c>
      <c r="C18" s="179">
        <v>100</v>
      </c>
      <c r="D18" s="167">
        <v>100</v>
      </c>
      <c r="E18" s="175">
        <f t="shared" si="0"/>
        <v>100</v>
      </c>
      <c r="F18" s="132">
        <v>3</v>
      </c>
      <c r="G18" s="122">
        <v>3</v>
      </c>
      <c r="H18" s="163">
        <f t="shared" si="10"/>
        <v>100</v>
      </c>
      <c r="I18" s="132">
        <v>0</v>
      </c>
      <c r="J18" s="122">
        <v>0</v>
      </c>
      <c r="K18" s="169">
        <v>100</v>
      </c>
      <c r="L18" s="167"/>
      <c r="M18" s="179">
        <v>25</v>
      </c>
      <c r="N18" s="167">
        <v>75</v>
      </c>
      <c r="O18" s="163">
        <f t="shared" si="1"/>
        <v>300</v>
      </c>
      <c r="P18" s="163">
        <v>3</v>
      </c>
      <c r="Q18" s="163">
        <v>3</v>
      </c>
      <c r="R18" s="163"/>
      <c r="S18" s="166">
        <v>8</v>
      </c>
      <c r="T18" s="167">
        <v>29</v>
      </c>
      <c r="U18" s="163"/>
      <c r="V18" s="178">
        <v>3</v>
      </c>
      <c r="W18" s="164">
        <v>3</v>
      </c>
      <c r="X18" s="163">
        <f t="shared" si="2"/>
        <v>100</v>
      </c>
      <c r="Y18" s="178">
        <v>8</v>
      </c>
      <c r="Z18" s="164">
        <v>29</v>
      </c>
      <c r="AA18" s="163">
        <f t="shared" si="3"/>
        <v>362.5</v>
      </c>
      <c r="AB18" s="179">
        <v>90</v>
      </c>
      <c r="AC18" s="170">
        <v>77</v>
      </c>
      <c r="AD18" s="163">
        <f t="shared" si="4"/>
        <v>85.555555555555557</v>
      </c>
      <c r="AE18" s="178">
        <v>12</v>
      </c>
      <c r="AF18" s="164">
        <v>5.4</v>
      </c>
      <c r="AG18" s="163">
        <v>100</v>
      </c>
      <c r="AH18" s="179">
        <v>100</v>
      </c>
      <c r="AI18" s="167">
        <v>100</v>
      </c>
      <c r="AJ18" s="131">
        <f t="shared" si="5"/>
        <v>100</v>
      </c>
      <c r="AK18" s="179">
        <v>100</v>
      </c>
      <c r="AL18" s="167">
        <v>100</v>
      </c>
      <c r="AM18" s="163">
        <f t="shared" si="6"/>
        <v>100</v>
      </c>
      <c r="AN18" s="132">
        <v>95</v>
      </c>
      <c r="AO18" s="122">
        <v>100</v>
      </c>
      <c r="AP18" s="163">
        <f t="shared" si="7"/>
        <v>105.26315789473684</v>
      </c>
      <c r="AQ18" s="179" t="s">
        <v>40</v>
      </c>
      <c r="AR18" s="167" t="s">
        <v>40</v>
      </c>
      <c r="AS18" s="180">
        <v>100</v>
      </c>
      <c r="AT18" s="184">
        <v>100</v>
      </c>
      <c r="AU18" s="122">
        <v>100</v>
      </c>
      <c r="AV18" s="180">
        <f t="shared" si="8"/>
        <v>100</v>
      </c>
      <c r="AW18" s="182" t="s">
        <v>41</v>
      </c>
      <c r="AX18" s="168" t="s">
        <v>41</v>
      </c>
      <c r="AY18" s="134">
        <v>100</v>
      </c>
      <c r="AZ18" s="182">
        <v>100</v>
      </c>
      <c r="BA18" s="168">
        <v>100</v>
      </c>
      <c r="BB18" s="134">
        <v>100</v>
      </c>
      <c r="BC18" s="169">
        <f t="shared" si="9"/>
        <v>130.22124756335285</v>
      </c>
      <c r="BD18" s="183">
        <v>93</v>
      </c>
      <c r="BE18" s="160"/>
    </row>
    <row r="19" spans="1:57">
      <c r="A19" s="129">
        <v>13</v>
      </c>
      <c r="B19" s="129" t="s">
        <v>21</v>
      </c>
      <c r="C19" s="179">
        <v>100</v>
      </c>
      <c r="D19" s="167">
        <v>100</v>
      </c>
      <c r="E19" s="175">
        <f t="shared" si="0"/>
        <v>100</v>
      </c>
      <c r="F19" s="132">
        <v>5</v>
      </c>
      <c r="G19" s="122">
        <v>5</v>
      </c>
      <c r="H19" s="163">
        <f t="shared" si="10"/>
        <v>100</v>
      </c>
      <c r="I19" s="132">
        <v>0</v>
      </c>
      <c r="J19" s="122">
        <v>0</v>
      </c>
      <c r="K19" s="169">
        <v>100</v>
      </c>
      <c r="L19" s="167"/>
      <c r="M19" s="179">
        <v>33</v>
      </c>
      <c r="N19" s="167">
        <v>85.8</v>
      </c>
      <c r="O19" s="163">
        <f t="shared" si="1"/>
        <v>260</v>
      </c>
      <c r="P19" s="163">
        <v>2</v>
      </c>
      <c r="Q19" s="163">
        <v>2</v>
      </c>
      <c r="R19" s="163"/>
      <c r="S19" s="166">
        <v>5</v>
      </c>
      <c r="T19" s="167">
        <v>5</v>
      </c>
      <c r="U19" s="163"/>
      <c r="V19" s="178">
        <v>2</v>
      </c>
      <c r="W19" s="164">
        <v>2</v>
      </c>
      <c r="X19" s="163">
        <f t="shared" si="2"/>
        <v>100</v>
      </c>
      <c r="Y19" s="178">
        <v>5</v>
      </c>
      <c r="Z19" s="164">
        <v>5</v>
      </c>
      <c r="AA19" s="163">
        <f t="shared" si="3"/>
        <v>100</v>
      </c>
      <c r="AB19" s="186">
        <v>90</v>
      </c>
      <c r="AC19" s="170">
        <v>64</v>
      </c>
      <c r="AD19" s="163">
        <f t="shared" si="4"/>
        <v>71.111111111111114</v>
      </c>
      <c r="AE19" s="178">
        <v>15</v>
      </c>
      <c r="AF19" s="164">
        <v>5</v>
      </c>
      <c r="AG19" s="163">
        <v>100</v>
      </c>
      <c r="AH19" s="179">
        <v>100</v>
      </c>
      <c r="AI19" s="167">
        <v>100</v>
      </c>
      <c r="AJ19" s="131">
        <f t="shared" si="5"/>
        <v>100</v>
      </c>
      <c r="AK19" s="179">
        <v>100</v>
      </c>
      <c r="AL19" s="167">
        <v>100</v>
      </c>
      <c r="AM19" s="163">
        <f t="shared" si="6"/>
        <v>100</v>
      </c>
      <c r="AN19" s="132">
        <v>100</v>
      </c>
      <c r="AO19" s="122">
        <v>100</v>
      </c>
      <c r="AP19" s="163">
        <f t="shared" si="7"/>
        <v>100</v>
      </c>
      <c r="AQ19" s="179" t="s">
        <v>40</v>
      </c>
      <c r="AR19" s="167" t="s">
        <v>40</v>
      </c>
      <c r="AS19" s="180">
        <v>100</v>
      </c>
      <c r="AT19" s="184">
        <v>100</v>
      </c>
      <c r="AU19" s="122">
        <v>100</v>
      </c>
      <c r="AV19" s="180">
        <f t="shared" si="8"/>
        <v>100</v>
      </c>
      <c r="AW19" s="182" t="s">
        <v>41</v>
      </c>
      <c r="AX19" s="168" t="s">
        <v>41</v>
      </c>
      <c r="AY19" s="134">
        <v>100</v>
      </c>
      <c r="AZ19" s="182">
        <v>100</v>
      </c>
      <c r="BA19" s="168">
        <v>100</v>
      </c>
      <c r="BB19" s="134">
        <v>100</v>
      </c>
      <c r="BC19" s="169">
        <f t="shared" si="9"/>
        <v>108.74074074074073</v>
      </c>
      <c r="BD19" s="183">
        <v>93</v>
      </c>
      <c r="BE19" s="160"/>
    </row>
    <row r="20" spans="1:57">
      <c r="A20" s="129">
        <v>14</v>
      </c>
      <c r="B20" s="129" t="s">
        <v>22</v>
      </c>
      <c r="C20" s="179">
        <v>100</v>
      </c>
      <c r="D20" s="167">
        <v>100</v>
      </c>
      <c r="E20" s="175">
        <f t="shared" si="0"/>
        <v>100</v>
      </c>
      <c r="F20" s="132">
        <v>1</v>
      </c>
      <c r="G20" s="122">
        <v>3</v>
      </c>
      <c r="H20" s="163">
        <f t="shared" si="10"/>
        <v>300</v>
      </c>
      <c r="I20" s="132">
        <v>0</v>
      </c>
      <c r="J20" s="122">
        <v>0</v>
      </c>
      <c r="K20" s="169">
        <v>100</v>
      </c>
      <c r="L20" s="167"/>
      <c r="M20" s="179">
        <v>50</v>
      </c>
      <c r="N20" s="167">
        <v>50</v>
      </c>
      <c r="O20" s="163">
        <f t="shared" si="1"/>
        <v>100</v>
      </c>
      <c r="P20" s="163">
        <v>2</v>
      </c>
      <c r="Q20" s="163">
        <v>3</v>
      </c>
      <c r="R20" s="163"/>
      <c r="S20" s="166">
        <v>9</v>
      </c>
      <c r="T20" s="167">
        <v>23</v>
      </c>
      <c r="U20" s="163"/>
      <c r="V20" s="178">
        <v>2</v>
      </c>
      <c r="W20" s="164">
        <v>3</v>
      </c>
      <c r="X20" s="163">
        <f t="shared" si="2"/>
        <v>150</v>
      </c>
      <c r="Y20" s="178">
        <v>9</v>
      </c>
      <c r="Z20" s="164">
        <v>30</v>
      </c>
      <c r="AA20" s="163">
        <f t="shared" si="3"/>
        <v>333.33333333333337</v>
      </c>
      <c r="AB20" s="179">
        <v>85</v>
      </c>
      <c r="AC20" s="170">
        <v>54.3</v>
      </c>
      <c r="AD20" s="163">
        <f t="shared" si="4"/>
        <v>63.882352941176471</v>
      </c>
      <c r="AE20" s="178">
        <v>20</v>
      </c>
      <c r="AF20" s="164">
        <v>18</v>
      </c>
      <c r="AG20" s="163">
        <v>100</v>
      </c>
      <c r="AH20" s="179">
        <v>100</v>
      </c>
      <c r="AI20" s="167">
        <v>100</v>
      </c>
      <c r="AJ20" s="131">
        <f t="shared" si="5"/>
        <v>100</v>
      </c>
      <c r="AK20" s="179">
        <v>30</v>
      </c>
      <c r="AL20" s="167">
        <v>70</v>
      </c>
      <c r="AM20" s="163">
        <f t="shared" si="6"/>
        <v>233.33333333333334</v>
      </c>
      <c r="AN20" s="132">
        <v>100</v>
      </c>
      <c r="AO20" s="122">
        <v>100</v>
      </c>
      <c r="AP20" s="163">
        <f t="shared" si="7"/>
        <v>100</v>
      </c>
      <c r="AQ20" s="179" t="s">
        <v>40</v>
      </c>
      <c r="AR20" s="167" t="s">
        <v>40</v>
      </c>
      <c r="AS20" s="180">
        <v>100</v>
      </c>
      <c r="AT20" s="184">
        <v>100</v>
      </c>
      <c r="AU20" s="122">
        <v>100</v>
      </c>
      <c r="AV20" s="180">
        <f t="shared" si="8"/>
        <v>100</v>
      </c>
      <c r="AW20" s="182" t="s">
        <v>41</v>
      </c>
      <c r="AX20" s="168" t="s">
        <v>41</v>
      </c>
      <c r="AY20" s="134">
        <v>100</v>
      </c>
      <c r="AZ20" s="182">
        <v>100</v>
      </c>
      <c r="BA20" s="168">
        <v>100</v>
      </c>
      <c r="BB20" s="134">
        <v>100</v>
      </c>
      <c r="BC20" s="169">
        <f t="shared" si="9"/>
        <v>138.70326797385624</v>
      </c>
      <c r="BD20" s="183">
        <v>93</v>
      </c>
      <c r="BE20" s="160"/>
    </row>
    <row r="21" spans="1:57">
      <c r="A21" s="129">
        <v>15</v>
      </c>
      <c r="B21" s="129" t="s">
        <v>23</v>
      </c>
      <c r="C21" s="179">
        <v>100</v>
      </c>
      <c r="D21" s="167">
        <v>100</v>
      </c>
      <c r="E21" s="175">
        <f t="shared" si="0"/>
        <v>100</v>
      </c>
      <c r="F21" s="132">
        <v>0</v>
      </c>
      <c r="G21" s="122">
        <v>0</v>
      </c>
      <c r="H21" s="163">
        <v>100</v>
      </c>
      <c r="I21" s="132">
        <v>0</v>
      </c>
      <c r="J21" s="122">
        <v>0</v>
      </c>
      <c r="K21" s="169">
        <v>100</v>
      </c>
      <c r="L21" s="167"/>
      <c r="M21" s="179">
        <v>33</v>
      </c>
      <c r="N21" s="170">
        <v>0</v>
      </c>
      <c r="O21" s="163">
        <f t="shared" si="1"/>
        <v>0</v>
      </c>
      <c r="P21" s="163">
        <v>3</v>
      </c>
      <c r="Q21" s="163">
        <v>0</v>
      </c>
      <c r="R21" s="163"/>
      <c r="S21" s="166">
        <v>5</v>
      </c>
      <c r="T21" s="167">
        <v>0</v>
      </c>
      <c r="U21" s="163"/>
      <c r="V21" s="178">
        <v>3</v>
      </c>
      <c r="W21" s="185">
        <v>0</v>
      </c>
      <c r="X21" s="163">
        <f t="shared" si="2"/>
        <v>0</v>
      </c>
      <c r="Y21" s="178">
        <v>5</v>
      </c>
      <c r="Z21" s="185">
        <v>1</v>
      </c>
      <c r="AA21" s="163">
        <f t="shared" si="3"/>
        <v>20</v>
      </c>
      <c r="AB21" s="179">
        <v>85</v>
      </c>
      <c r="AC21" s="170">
        <v>41.6</v>
      </c>
      <c r="AD21" s="163">
        <f t="shared" si="4"/>
        <v>48.941176470588239</v>
      </c>
      <c r="AE21" s="178">
        <v>20</v>
      </c>
      <c r="AF21" s="164">
        <v>24</v>
      </c>
      <c r="AG21" s="163">
        <v>0</v>
      </c>
      <c r="AH21" s="179">
        <v>100</v>
      </c>
      <c r="AI21" s="170">
        <v>50</v>
      </c>
      <c r="AJ21" s="131">
        <f t="shared" si="5"/>
        <v>50</v>
      </c>
      <c r="AK21" s="179">
        <v>100</v>
      </c>
      <c r="AL21" s="167">
        <v>100</v>
      </c>
      <c r="AM21" s="163">
        <f t="shared" si="6"/>
        <v>100</v>
      </c>
      <c r="AN21" s="132">
        <v>100</v>
      </c>
      <c r="AO21" s="122">
        <v>100</v>
      </c>
      <c r="AP21" s="163">
        <f t="shared" si="7"/>
        <v>100</v>
      </c>
      <c r="AQ21" s="179" t="s">
        <v>40</v>
      </c>
      <c r="AR21" s="167" t="s">
        <v>40</v>
      </c>
      <c r="AS21" s="180">
        <v>100</v>
      </c>
      <c r="AT21" s="184">
        <v>100</v>
      </c>
      <c r="AU21" s="122">
        <v>100</v>
      </c>
      <c r="AV21" s="180">
        <f t="shared" si="8"/>
        <v>100</v>
      </c>
      <c r="AW21" s="182" t="s">
        <v>41</v>
      </c>
      <c r="AX21" s="168" t="s">
        <v>41</v>
      </c>
      <c r="AY21" s="134">
        <v>100</v>
      </c>
      <c r="AZ21" s="182">
        <v>100</v>
      </c>
      <c r="BA21" s="168">
        <v>100</v>
      </c>
      <c r="BB21" s="134">
        <v>100</v>
      </c>
      <c r="BC21" s="169">
        <f t="shared" si="9"/>
        <v>67.92941176470589</v>
      </c>
      <c r="BD21" s="183">
        <v>67</v>
      </c>
      <c r="BE21" s="160"/>
    </row>
    <row r="22" spans="1:57">
      <c r="A22" s="129">
        <v>16</v>
      </c>
      <c r="B22" s="188" t="s">
        <v>24</v>
      </c>
      <c r="C22" s="179">
        <v>100</v>
      </c>
      <c r="D22" s="167">
        <v>100</v>
      </c>
      <c r="E22" s="175">
        <f t="shared" si="0"/>
        <v>100</v>
      </c>
      <c r="F22" s="132">
        <v>9</v>
      </c>
      <c r="G22" s="122">
        <v>10</v>
      </c>
      <c r="H22" s="163">
        <f t="shared" si="10"/>
        <v>111.11111111111111</v>
      </c>
      <c r="I22" s="132">
        <v>1</v>
      </c>
      <c r="J22" s="122">
        <v>2</v>
      </c>
      <c r="K22" s="169">
        <f t="shared" si="11"/>
        <v>200</v>
      </c>
      <c r="L22" s="167"/>
      <c r="M22" s="179">
        <v>22</v>
      </c>
      <c r="N22" s="167">
        <v>100</v>
      </c>
      <c r="O22" s="163">
        <f t="shared" si="1"/>
        <v>454.54545454545456</v>
      </c>
      <c r="P22" s="163">
        <v>6</v>
      </c>
      <c r="Q22" s="163">
        <v>4</v>
      </c>
      <c r="R22" s="163"/>
      <c r="S22" s="166">
        <v>41</v>
      </c>
      <c r="T22" s="167">
        <v>30</v>
      </c>
      <c r="U22" s="163"/>
      <c r="V22" s="178">
        <v>6</v>
      </c>
      <c r="W22" s="164">
        <v>17</v>
      </c>
      <c r="X22" s="163">
        <f t="shared" si="2"/>
        <v>283.33333333333337</v>
      </c>
      <c r="Y22" s="178">
        <v>41</v>
      </c>
      <c r="Z22" s="164">
        <v>73</v>
      </c>
      <c r="AA22" s="163">
        <f t="shared" si="3"/>
        <v>178.04878048780489</v>
      </c>
      <c r="AB22" s="179">
        <v>85</v>
      </c>
      <c r="AC22" s="170">
        <v>73</v>
      </c>
      <c r="AD22" s="163">
        <f t="shared" si="4"/>
        <v>85.882352941176464</v>
      </c>
      <c r="AE22" s="178">
        <v>13</v>
      </c>
      <c r="AF22" s="164">
        <v>5</v>
      </c>
      <c r="AG22" s="163">
        <v>100</v>
      </c>
      <c r="AH22" s="179">
        <v>100</v>
      </c>
      <c r="AI22" s="167">
        <v>100</v>
      </c>
      <c r="AJ22" s="131">
        <f t="shared" si="5"/>
        <v>100</v>
      </c>
      <c r="AK22" s="179">
        <v>90</v>
      </c>
      <c r="AL22" s="167">
        <v>96</v>
      </c>
      <c r="AM22" s="163">
        <f t="shared" si="6"/>
        <v>106.66666666666667</v>
      </c>
      <c r="AN22" s="132">
        <v>100</v>
      </c>
      <c r="AO22" s="122">
        <v>100</v>
      </c>
      <c r="AP22" s="163">
        <f t="shared" si="7"/>
        <v>100</v>
      </c>
      <c r="AQ22" s="179" t="s">
        <v>40</v>
      </c>
      <c r="AR22" s="167" t="s">
        <v>40</v>
      </c>
      <c r="AS22" s="180">
        <v>100</v>
      </c>
      <c r="AT22" s="184">
        <v>100</v>
      </c>
      <c r="AU22" s="122">
        <v>100</v>
      </c>
      <c r="AV22" s="180">
        <f t="shared" si="8"/>
        <v>100</v>
      </c>
      <c r="AW22" s="182" t="s">
        <v>41</v>
      </c>
      <c r="AX22" s="168" t="s">
        <v>41</v>
      </c>
      <c r="AY22" s="134">
        <v>100</v>
      </c>
      <c r="AZ22" s="182">
        <v>100</v>
      </c>
      <c r="BA22" s="168">
        <v>100</v>
      </c>
      <c r="BB22" s="134">
        <v>100</v>
      </c>
      <c r="BC22" s="169">
        <f t="shared" si="9"/>
        <v>147.97251327236978</v>
      </c>
      <c r="BD22" s="183">
        <v>93</v>
      </c>
      <c r="BE22" s="160"/>
    </row>
    <row r="23" spans="1:57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</row>
    <row r="25" spans="1:57">
      <c r="D25" s="5"/>
      <c r="E25" s="5"/>
      <c r="F25" s="5"/>
      <c r="G25" s="5"/>
      <c r="H25" s="5"/>
      <c r="I25" s="5"/>
      <c r="J25" s="5"/>
      <c r="K25" s="5"/>
    </row>
    <row r="26" spans="1:57">
      <c r="D26" s="5"/>
      <c r="E26" s="5"/>
      <c r="F26" s="5"/>
      <c r="G26" s="5"/>
      <c r="H26" s="5"/>
      <c r="I26" s="5"/>
      <c r="J26" s="5"/>
      <c r="K26" s="5"/>
    </row>
    <row r="27" spans="1:57">
      <c r="D27" s="5"/>
      <c r="E27" s="5"/>
      <c r="F27" s="5"/>
      <c r="G27" s="5"/>
      <c r="H27" s="5"/>
      <c r="I27" s="5"/>
      <c r="J27" s="5"/>
      <c r="K27" s="5"/>
      <c r="AU27" s="7"/>
    </row>
    <row r="28" spans="1:57">
      <c r="G28" s="7"/>
      <c r="H28" s="7"/>
      <c r="I28" s="7"/>
      <c r="J28" s="8"/>
      <c r="M28" t="s">
        <v>25</v>
      </c>
    </row>
    <row r="30" spans="1:57">
      <c r="AU30" s="7"/>
    </row>
    <row r="31" spans="1:57">
      <c r="AS31" s="7"/>
      <c r="AU31" s="7"/>
    </row>
    <row r="32" spans="1:57">
      <c r="AS32" s="7"/>
    </row>
  </sheetData>
  <mergeCells count="87">
    <mergeCell ref="AM3:AM6"/>
    <mergeCell ref="AW4:AX4"/>
    <mergeCell ref="AQ5:AQ6"/>
    <mergeCell ref="AR5:AR6"/>
    <mergeCell ref="AT5:AT6"/>
    <mergeCell ref="AU5:AU6"/>
    <mergeCell ref="AW5:AW6"/>
    <mergeCell ref="AQ4:AR4"/>
    <mergeCell ref="AT3:AU3"/>
    <mergeCell ref="BA5:BA6"/>
    <mergeCell ref="AE3:AF3"/>
    <mergeCell ref="AE4:AF4"/>
    <mergeCell ref="AF5:AF6"/>
    <mergeCell ref="AN3:AO3"/>
    <mergeCell ref="AS3:AS6"/>
    <mergeCell ref="AT4:AU4"/>
    <mergeCell ref="AV3:AV6"/>
    <mergeCell ref="AZ3:BA3"/>
    <mergeCell ref="AZ4:BA4"/>
    <mergeCell ref="AW3:AX3"/>
    <mergeCell ref="AE5:AE6"/>
    <mergeCell ref="AQ3:AR3"/>
    <mergeCell ref="AY3:AY6"/>
    <mergeCell ref="AX5:AX6"/>
    <mergeCell ref="AZ5:AZ6"/>
    <mergeCell ref="W5:W6"/>
    <mergeCell ref="Y3:Z3"/>
    <mergeCell ref="Y4:Z4"/>
    <mergeCell ref="BC5:BC6"/>
    <mergeCell ref="BD5:BD6"/>
    <mergeCell ref="AG3:AG6"/>
    <mergeCell ref="AH5:AH6"/>
    <mergeCell ref="AI5:AI6"/>
    <mergeCell ref="AP3:AP6"/>
    <mergeCell ref="AN4:AO4"/>
    <mergeCell ref="AK5:AK6"/>
    <mergeCell ref="AL5:AL6"/>
    <mergeCell ref="AN5:AN6"/>
    <mergeCell ref="AO5:AO6"/>
    <mergeCell ref="BB3:BB6"/>
    <mergeCell ref="BC3:BD4"/>
    <mergeCell ref="AA3:AA6"/>
    <mergeCell ref="Y5:Y6"/>
    <mergeCell ref="Z5:Z6"/>
    <mergeCell ref="AB4:AC4"/>
    <mergeCell ref="AK3:AL3"/>
    <mergeCell ref="AJ3:AJ6"/>
    <mergeCell ref="AH3:AI3"/>
    <mergeCell ref="AH4:AI4"/>
    <mergeCell ref="AK4:AL4"/>
    <mergeCell ref="P3:Q3"/>
    <mergeCell ref="P4:Q4"/>
    <mergeCell ref="C5:C6"/>
    <mergeCell ref="D5:D6"/>
    <mergeCell ref="M5:M6"/>
    <mergeCell ref="N5:N6"/>
    <mergeCell ref="P5:P6"/>
    <mergeCell ref="Q5:Q6"/>
    <mergeCell ref="C4:D4"/>
    <mergeCell ref="F5:G5"/>
    <mergeCell ref="H5:H6"/>
    <mergeCell ref="I5:J5"/>
    <mergeCell ref="K5:K6"/>
    <mergeCell ref="M4:N4"/>
    <mergeCell ref="D1:AD1"/>
    <mergeCell ref="O3:O6"/>
    <mergeCell ref="S3:T3"/>
    <mergeCell ref="U3:U6"/>
    <mergeCell ref="AB3:AC3"/>
    <mergeCell ref="AD3:AD6"/>
    <mergeCell ref="R3:R6"/>
    <mergeCell ref="S4:T4"/>
    <mergeCell ref="S5:S6"/>
    <mergeCell ref="T5:T6"/>
    <mergeCell ref="AB5:AB6"/>
    <mergeCell ref="AC5:AC6"/>
    <mergeCell ref="V3:W3"/>
    <mergeCell ref="X3:X6"/>
    <mergeCell ref="V4:W4"/>
    <mergeCell ref="V5:V6"/>
    <mergeCell ref="A3:A6"/>
    <mergeCell ref="B3:B6"/>
    <mergeCell ref="C3:D3"/>
    <mergeCell ref="E3:E6"/>
    <mergeCell ref="M3:N3"/>
    <mergeCell ref="F3:K3"/>
    <mergeCell ref="F4:L4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colBreaks count="1" manualBreakCount="1">
    <brk id="33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K82"/>
  <sheetViews>
    <sheetView workbookViewId="0">
      <selection activeCell="E6" sqref="E6"/>
    </sheetView>
  </sheetViews>
  <sheetFormatPr defaultRowHeight="15"/>
  <cols>
    <col min="1" max="1" width="5.42578125" customWidth="1"/>
    <col min="2" max="2" width="32" customWidth="1"/>
    <col min="3" max="3" width="6.42578125" customWidth="1"/>
    <col min="4" max="4" width="6.140625" customWidth="1"/>
    <col min="5" max="5" width="9.42578125" customWidth="1"/>
    <col min="6" max="6" width="7" customWidth="1"/>
    <col min="7" max="7" width="7.140625" customWidth="1"/>
    <col min="8" max="8" width="7.7109375" customWidth="1"/>
  </cols>
  <sheetData>
    <row r="1" spans="1:8" ht="30" customHeight="1">
      <c r="A1" s="335" t="s">
        <v>130</v>
      </c>
      <c r="B1" s="335"/>
      <c r="C1" s="335"/>
      <c r="D1" s="335"/>
      <c r="E1" s="335"/>
      <c r="F1" s="335"/>
      <c r="G1" s="335"/>
      <c r="H1" s="335"/>
    </row>
    <row r="2" spans="1:8" ht="15.75" thickBot="1"/>
    <row r="3" spans="1:8">
      <c r="A3" s="288" t="s">
        <v>0</v>
      </c>
      <c r="B3" s="332" t="s">
        <v>1</v>
      </c>
      <c r="C3" s="337" t="s">
        <v>131</v>
      </c>
      <c r="D3" s="338"/>
      <c r="E3" s="341" t="s">
        <v>132</v>
      </c>
      <c r="F3" s="337" t="s">
        <v>133</v>
      </c>
      <c r="G3" s="344"/>
      <c r="H3" s="346" t="s">
        <v>134</v>
      </c>
    </row>
    <row r="4" spans="1:8" ht="36" customHeight="1">
      <c r="A4" s="289"/>
      <c r="B4" s="333"/>
      <c r="C4" s="339"/>
      <c r="D4" s="340"/>
      <c r="E4" s="342"/>
      <c r="F4" s="339"/>
      <c r="G4" s="345"/>
      <c r="H4" s="347"/>
    </row>
    <row r="5" spans="1:8" ht="45" customHeight="1" thickBot="1">
      <c r="A5" s="290"/>
      <c r="B5" s="336"/>
      <c r="C5" s="29" t="s">
        <v>135</v>
      </c>
      <c r="D5" s="30" t="s">
        <v>136</v>
      </c>
      <c r="E5" s="343"/>
      <c r="F5" s="29" t="s">
        <v>135</v>
      </c>
      <c r="G5" s="31" t="s">
        <v>136</v>
      </c>
      <c r="H5" s="348"/>
    </row>
    <row r="6" spans="1:8">
      <c r="A6" s="349">
        <v>1</v>
      </c>
      <c r="B6" s="351" t="s">
        <v>137</v>
      </c>
      <c r="C6" s="32">
        <v>66</v>
      </c>
      <c r="D6" s="33">
        <v>64</v>
      </c>
      <c r="E6" s="34">
        <f>D6/C6*100</f>
        <v>96.969696969696969</v>
      </c>
      <c r="F6" s="32">
        <v>22</v>
      </c>
      <c r="G6" s="35">
        <v>22</v>
      </c>
      <c r="H6" s="34">
        <f>G6/F6*100</f>
        <v>100</v>
      </c>
    </row>
    <row r="7" spans="1:8">
      <c r="A7" s="350"/>
      <c r="B7" s="351"/>
      <c r="C7" s="36"/>
      <c r="D7" s="37"/>
      <c r="E7" s="3"/>
      <c r="F7" s="38">
        <v>28</v>
      </c>
      <c r="G7" s="37">
        <v>28</v>
      </c>
      <c r="H7" s="2">
        <f>G7/F7*100</f>
        <v>100</v>
      </c>
    </row>
    <row r="8" spans="1:8">
      <c r="A8" s="352">
        <v>2</v>
      </c>
      <c r="B8" s="354" t="s">
        <v>138</v>
      </c>
      <c r="C8" s="39">
        <v>43</v>
      </c>
      <c r="D8" s="40">
        <v>49</v>
      </c>
      <c r="E8" s="3">
        <f t="shared" ref="E8:E78" si="0">D8/C8*100</f>
        <v>113.95348837209302</v>
      </c>
      <c r="F8" s="41">
        <v>14</v>
      </c>
      <c r="G8" s="40">
        <v>16</v>
      </c>
      <c r="H8" s="42">
        <f t="shared" ref="H8:H79" si="1">G8/F8*100</f>
        <v>114.28571428571428</v>
      </c>
    </row>
    <row r="9" spans="1:8">
      <c r="A9" s="353"/>
      <c r="B9" s="355"/>
      <c r="C9" s="39"/>
      <c r="D9" s="40"/>
      <c r="E9" s="3"/>
      <c r="F9" s="41">
        <v>14</v>
      </c>
      <c r="G9" s="40">
        <v>14</v>
      </c>
      <c r="H9" s="1">
        <f t="shared" si="1"/>
        <v>100</v>
      </c>
    </row>
    <row r="10" spans="1:8">
      <c r="A10" s="352">
        <v>3</v>
      </c>
      <c r="B10" s="354" t="s">
        <v>139</v>
      </c>
      <c r="C10" s="39">
        <v>140</v>
      </c>
      <c r="D10" s="40">
        <v>128</v>
      </c>
      <c r="E10" s="3">
        <f t="shared" si="0"/>
        <v>91.428571428571431</v>
      </c>
      <c r="F10" s="41">
        <v>46</v>
      </c>
      <c r="G10" s="40">
        <v>46</v>
      </c>
      <c r="H10" s="1">
        <f t="shared" si="1"/>
        <v>100</v>
      </c>
    </row>
    <row r="11" spans="1:8">
      <c r="A11" s="353"/>
      <c r="B11" s="355"/>
      <c r="C11" s="39"/>
      <c r="D11" s="40"/>
      <c r="E11" s="3"/>
      <c r="F11" s="41">
        <v>30</v>
      </c>
      <c r="G11" s="40">
        <v>30</v>
      </c>
      <c r="H11" s="1">
        <f t="shared" si="1"/>
        <v>100</v>
      </c>
    </row>
    <row r="12" spans="1:8">
      <c r="A12" s="352">
        <v>4</v>
      </c>
      <c r="B12" s="354" t="s">
        <v>140</v>
      </c>
      <c r="C12" s="39">
        <v>92</v>
      </c>
      <c r="D12" s="40">
        <v>89</v>
      </c>
      <c r="E12" s="3">
        <f t="shared" si="0"/>
        <v>96.739130434782609</v>
      </c>
      <c r="F12" s="41">
        <v>30</v>
      </c>
      <c r="G12" s="40">
        <v>35</v>
      </c>
      <c r="H12" s="42">
        <f t="shared" si="1"/>
        <v>116.66666666666667</v>
      </c>
    </row>
    <row r="13" spans="1:8">
      <c r="A13" s="353"/>
      <c r="B13" s="355"/>
      <c r="C13" s="39"/>
      <c r="D13" s="40"/>
      <c r="E13" s="3"/>
      <c r="F13" s="41">
        <v>16</v>
      </c>
      <c r="G13" s="40">
        <v>28</v>
      </c>
      <c r="H13" s="1">
        <f t="shared" si="1"/>
        <v>175</v>
      </c>
    </row>
    <row r="14" spans="1:8">
      <c r="A14" s="13">
        <v>5</v>
      </c>
      <c r="B14" s="43" t="s">
        <v>141</v>
      </c>
      <c r="C14" s="39">
        <v>110</v>
      </c>
      <c r="D14" s="40">
        <v>106</v>
      </c>
      <c r="E14" s="3">
        <f t="shared" si="0"/>
        <v>96.36363636363636</v>
      </c>
      <c r="F14" s="41">
        <v>10</v>
      </c>
      <c r="G14" s="40">
        <v>15</v>
      </c>
      <c r="H14" s="1">
        <f t="shared" si="1"/>
        <v>150</v>
      </c>
    </row>
    <row r="15" spans="1:8">
      <c r="A15" s="352">
        <v>6</v>
      </c>
      <c r="B15" s="354" t="s">
        <v>142</v>
      </c>
      <c r="C15" s="39">
        <v>192</v>
      </c>
      <c r="D15" s="40">
        <v>192</v>
      </c>
      <c r="E15" s="3">
        <f t="shared" si="0"/>
        <v>100</v>
      </c>
      <c r="F15" s="41">
        <v>63</v>
      </c>
      <c r="G15" s="40">
        <v>63</v>
      </c>
      <c r="H15" s="1">
        <f t="shared" si="1"/>
        <v>100</v>
      </c>
    </row>
    <row r="16" spans="1:8">
      <c r="A16" s="353"/>
      <c r="B16" s="355"/>
      <c r="C16" s="39"/>
      <c r="D16" s="40"/>
      <c r="E16" s="3"/>
      <c r="F16" s="41">
        <v>75</v>
      </c>
      <c r="G16" s="40">
        <v>75</v>
      </c>
      <c r="H16" s="1">
        <f t="shared" si="1"/>
        <v>100</v>
      </c>
    </row>
    <row r="17" spans="1:8">
      <c r="A17" s="352">
        <v>7</v>
      </c>
      <c r="B17" s="354" t="s">
        <v>143</v>
      </c>
      <c r="C17" s="39">
        <v>65</v>
      </c>
      <c r="D17" s="40">
        <v>83</v>
      </c>
      <c r="E17" s="3">
        <f t="shared" si="0"/>
        <v>127.69230769230768</v>
      </c>
      <c r="F17" s="44">
        <v>21</v>
      </c>
      <c r="G17" s="40">
        <v>23</v>
      </c>
      <c r="H17" s="42">
        <f t="shared" si="1"/>
        <v>109.52380952380953</v>
      </c>
    </row>
    <row r="18" spans="1:8">
      <c r="A18" s="353"/>
      <c r="B18" s="355"/>
      <c r="C18" s="39">
        <v>12</v>
      </c>
      <c r="D18" s="40">
        <v>12</v>
      </c>
      <c r="E18" s="3">
        <f t="shared" si="0"/>
        <v>100</v>
      </c>
      <c r="F18" s="42"/>
      <c r="G18" s="40"/>
      <c r="H18" s="42"/>
    </row>
    <row r="19" spans="1:8">
      <c r="A19" s="352">
        <v>8</v>
      </c>
      <c r="B19" s="354" t="s">
        <v>144</v>
      </c>
      <c r="C19" s="39">
        <v>35</v>
      </c>
      <c r="D19" s="40">
        <v>51</v>
      </c>
      <c r="E19" s="3">
        <f t="shared" si="0"/>
        <v>145.71428571428569</v>
      </c>
      <c r="F19" s="41">
        <v>12</v>
      </c>
      <c r="G19" s="40">
        <v>13</v>
      </c>
      <c r="H19" s="42">
        <f t="shared" si="1"/>
        <v>108.33333333333333</v>
      </c>
    </row>
    <row r="20" spans="1:8">
      <c r="A20" s="356"/>
      <c r="B20" s="357"/>
      <c r="C20" s="39">
        <v>19</v>
      </c>
      <c r="D20" s="40">
        <v>13</v>
      </c>
      <c r="E20" s="3">
        <f t="shared" si="0"/>
        <v>68.421052631578945</v>
      </c>
      <c r="F20" s="41">
        <v>12</v>
      </c>
      <c r="G20" s="40">
        <v>12</v>
      </c>
      <c r="H20" s="1">
        <f t="shared" si="1"/>
        <v>100</v>
      </c>
    </row>
    <row r="21" spans="1:8">
      <c r="A21" s="353"/>
      <c r="B21" s="355"/>
      <c r="C21" s="39"/>
      <c r="D21" s="40"/>
      <c r="E21" s="3"/>
      <c r="F21" s="45">
        <v>19</v>
      </c>
      <c r="G21" s="40"/>
      <c r="H21" s="1">
        <f t="shared" si="1"/>
        <v>0</v>
      </c>
    </row>
    <row r="22" spans="1:8">
      <c r="A22" s="352">
        <v>9</v>
      </c>
      <c r="B22" s="354" t="s">
        <v>145</v>
      </c>
      <c r="C22" s="39">
        <v>382</v>
      </c>
      <c r="D22" s="40">
        <v>418</v>
      </c>
      <c r="E22" s="3">
        <f t="shared" si="0"/>
        <v>109.42408376963351</v>
      </c>
      <c r="F22" s="44">
        <v>126</v>
      </c>
      <c r="G22" s="40">
        <v>144</v>
      </c>
      <c r="H22" s="42">
        <f t="shared" si="1"/>
        <v>114.28571428571428</v>
      </c>
    </row>
    <row r="23" spans="1:8">
      <c r="A23" s="356"/>
      <c r="B23" s="357"/>
      <c r="C23" s="39">
        <v>26</v>
      </c>
      <c r="D23" s="40">
        <v>27</v>
      </c>
      <c r="E23" s="3">
        <f t="shared" si="0"/>
        <v>103.84615384615385</v>
      </c>
      <c r="F23" s="44">
        <v>60</v>
      </c>
      <c r="G23" s="40">
        <v>0</v>
      </c>
      <c r="H23" s="42">
        <f t="shared" si="1"/>
        <v>0</v>
      </c>
    </row>
    <row r="24" spans="1:8">
      <c r="A24" s="353"/>
      <c r="B24" s="355"/>
      <c r="C24" s="39"/>
      <c r="D24" s="40"/>
      <c r="E24" s="3"/>
      <c r="F24" s="46">
        <v>26</v>
      </c>
      <c r="G24" s="40">
        <v>27</v>
      </c>
      <c r="H24" s="42">
        <f t="shared" si="1"/>
        <v>103.84615384615385</v>
      </c>
    </row>
    <row r="25" spans="1:8">
      <c r="A25" s="352">
        <v>10</v>
      </c>
      <c r="B25" s="354" t="s">
        <v>146</v>
      </c>
      <c r="C25" s="39">
        <v>85</v>
      </c>
      <c r="D25" s="40">
        <v>103</v>
      </c>
      <c r="E25" s="3">
        <f t="shared" si="0"/>
        <v>121.17647058823529</v>
      </c>
      <c r="F25" s="44">
        <v>28</v>
      </c>
      <c r="G25" s="40">
        <v>28</v>
      </c>
      <c r="H25" s="42">
        <f t="shared" si="1"/>
        <v>100</v>
      </c>
    </row>
    <row r="26" spans="1:8">
      <c r="A26" s="353"/>
      <c r="B26" s="355"/>
      <c r="C26" s="39">
        <v>21</v>
      </c>
      <c r="D26" s="40">
        <v>21</v>
      </c>
      <c r="E26" s="3">
        <f t="shared" si="0"/>
        <v>100</v>
      </c>
      <c r="F26" s="46">
        <v>21</v>
      </c>
      <c r="G26" s="40">
        <v>21</v>
      </c>
      <c r="H26" s="42">
        <f t="shared" si="1"/>
        <v>100</v>
      </c>
    </row>
    <row r="27" spans="1:8">
      <c r="A27" s="352">
        <v>11</v>
      </c>
      <c r="B27" s="354" t="s">
        <v>147</v>
      </c>
      <c r="C27" s="39">
        <v>591</v>
      </c>
      <c r="D27" s="40">
        <v>607</v>
      </c>
      <c r="E27" s="3">
        <f t="shared" si="0"/>
        <v>102.7072758037225</v>
      </c>
      <c r="F27" s="44">
        <v>195</v>
      </c>
      <c r="G27" s="40">
        <v>218</v>
      </c>
      <c r="H27" s="42">
        <f t="shared" si="1"/>
        <v>111.7948717948718</v>
      </c>
    </row>
    <row r="28" spans="1:8">
      <c r="A28" s="353"/>
      <c r="B28" s="355"/>
      <c r="C28" s="39"/>
      <c r="D28" s="40"/>
      <c r="E28" s="3"/>
      <c r="F28" s="44">
        <v>76</v>
      </c>
      <c r="G28" s="40">
        <v>76</v>
      </c>
      <c r="H28" s="42">
        <f t="shared" si="1"/>
        <v>100</v>
      </c>
    </row>
    <row r="29" spans="1:8">
      <c r="A29" s="352">
        <v>12</v>
      </c>
      <c r="B29" s="354" t="s">
        <v>148</v>
      </c>
      <c r="C29" s="39">
        <v>858</v>
      </c>
      <c r="D29" s="40">
        <v>883</v>
      </c>
      <c r="E29" s="3">
        <f t="shared" si="0"/>
        <v>102.91375291375292</v>
      </c>
      <c r="F29" s="41">
        <v>283</v>
      </c>
      <c r="G29" s="40">
        <v>341</v>
      </c>
      <c r="H29" s="42">
        <f t="shared" si="1"/>
        <v>120.4946996466431</v>
      </c>
    </row>
    <row r="30" spans="1:8">
      <c r="A30" s="353"/>
      <c r="B30" s="355"/>
      <c r="C30" s="39">
        <v>46</v>
      </c>
      <c r="D30" s="40">
        <v>38</v>
      </c>
      <c r="E30" s="3">
        <f t="shared" si="0"/>
        <v>82.608695652173907</v>
      </c>
      <c r="F30" s="41">
        <v>81</v>
      </c>
      <c r="G30" s="40">
        <v>81</v>
      </c>
      <c r="H30" s="42">
        <f t="shared" si="1"/>
        <v>100</v>
      </c>
    </row>
    <row r="31" spans="1:8">
      <c r="A31" s="352">
        <v>13</v>
      </c>
      <c r="B31" s="354" t="s">
        <v>149</v>
      </c>
      <c r="C31" s="39">
        <v>646</v>
      </c>
      <c r="D31" s="40">
        <v>650</v>
      </c>
      <c r="E31" s="3">
        <f t="shared" si="0"/>
        <v>100.61919504643964</v>
      </c>
      <c r="F31" s="41">
        <v>213</v>
      </c>
      <c r="G31" s="40">
        <v>200</v>
      </c>
      <c r="H31" s="42">
        <f t="shared" si="1"/>
        <v>93.896713615023472</v>
      </c>
    </row>
    <row r="32" spans="1:8">
      <c r="A32" s="356"/>
      <c r="B32" s="357"/>
      <c r="C32" s="39">
        <v>79</v>
      </c>
      <c r="D32" s="40">
        <v>94</v>
      </c>
      <c r="E32" s="3">
        <f t="shared" si="0"/>
        <v>118.98734177215189</v>
      </c>
      <c r="F32" s="41">
        <v>76</v>
      </c>
      <c r="G32" s="40">
        <v>76</v>
      </c>
      <c r="H32" s="42">
        <f t="shared" si="1"/>
        <v>100</v>
      </c>
    </row>
    <row r="33" spans="1:11">
      <c r="A33" s="353"/>
      <c r="B33" s="355"/>
      <c r="C33" s="39"/>
      <c r="D33" s="40"/>
      <c r="E33" s="3"/>
      <c r="F33" s="45">
        <v>79</v>
      </c>
      <c r="G33" s="40">
        <v>57</v>
      </c>
      <c r="H33" s="42">
        <f t="shared" si="1"/>
        <v>72.151898734177209</v>
      </c>
    </row>
    <row r="34" spans="1:11">
      <c r="A34" s="352">
        <v>14</v>
      </c>
      <c r="B34" s="354" t="s">
        <v>150</v>
      </c>
      <c r="C34" s="39">
        <v>759</v>
      </c>
      <c r="D34" s="40">
        <v>759</v>
      </c>
      <c r="E34" s="3">
        <f t="shared" si="0"/>
        <v>100</v>
      </c>
      <c r="F34" s="41">
        <v>250</v>
      </c>
      <c r="G34" s="40">
        <v>227</v>
      </c>
      <c r="H34" s="42">
        <f t="shared" si="1"/>
        <v>90.8</v>
      </c>
    </row>
    <row r="35" spans="1:11">
      <c r="A35" s="353"/>
      <c r="B35" s="355"/>
      <c r="C35" s="39"/>
      <c r="D35" s="40"/>
      <c r="E35" s="3"/>
      <c r="F35" s="41">
        <v>76</v>
      </c>
      <c r="G35" s="40">
        <v>76</v>
      </c>
      <c r="H35" s="42">
        <f t="shared" si="1"/>
        <v>100</v>
      </c>
    </row>
    <row r="36" spans="1:11">
      <c r="A36" s="352">
        <v>15</v>
      </c>
      <c r="B36" s="354" t="s">
        <v>151</v>
      </c>
      <c r="C36" s="39">
        <v>123</v>
      </c>
      <c r="D36" s="40">
        <v>126</v>
      </c>
      <c r="E36" s="3">
        <f t="shared" si="0"/>
        <v>102.4390243902439</v>
      </c>
      <c r="F36" s="41">
        <v>41</v>
      </c>
      <c r="G36" s="40">
        <v>46</v>
      </c>
      <c r="H36" s="42">
        <f t="shared" si="1"/>
        <v>112.19512195121952</v>
      </c>
    </row>
    <row r="37" spans="1:11">
      <c r="A37" s="353"/>
      <c r="B37" s="355"/>
      <c r="C37" s="39"/>
      <c r="D37" s="40"/>
      <c r="E37" s="3"/>
      <c r="F37" s="41">
        <v>40</v>
      </c>
      <c r="G37" s="40">
        <v>40</v>
      </c>
      <c r="H37" s="1">
        <f t="shared" si="1"/>
        <v>100</v>
      </c>
    </row>
    <row r="38" spans="1:11">
      <c r="A38" s="352">
        <v>16</v>
      </c>
      <c r="B38" s="354" t="s">
        <v>152</v>
      </c>
      <c r="C38" s="39">
        <v>151</v>
      </c>
      <c r="D38" s="40">
        <v>192</v>
      </c>
      <c r="E38" s="3">
        <f t="shared" si="0"/>
        <v>127.15231788079471</v>
      </c>
      <c r="F38" s="41">
        <v>50</v>
      </c>
      <c r="G38" s="40">
        <v>48</v>
      </c>
      <c r="H38" s="1">
        <f t="shared" si="1"/>
        <v>96</v>
      </c>
      <c r="K38" s="47"/>
    </row>
    <row r="39" spans="1:11">
      <c r="A39" s="353"/>
      <c r="B39" s="355"/>
      <c r="C39" s="39"/>
      <c r="D39" s="40"/>
      <c r="E39" s="3"/>
      <c r="F39" s="41">
        <v>35</v>
      </c>
      <c r="G39" s="40">
        <v>35</v>
      </c>
      <c r="H39" s="1">
        <f t="shared" si="1"/>
        <v>100</v>
      </c>
    </row>
    <row r="40" spans="1:11">
      <c r="A40" s="352">
        <v>17</v>
      </c>
      <c r="B40" s="354" t="s">
        <v>153</v>
      </c>
      <c r="C40" s="39">
        <v>29</v>
      </c>
      <c r="D40" s="40">
        <v>30</v>
      </c>
      <c r="E40" s="3">
        <f t="shared" si="0"/>
        <v>103.44827586206897</v>
      </c>
      <c r="F40" s="41">
        <v>6</v>
      </c>
      <c r="G40" s="40">
        <v>6</v>
      </c>
      <c r="H40" s="1">
        <f t="shared" si="1"/>
        <v>100</v>
      </c>
    </row>
    <row r="41" spans="1:11">
      <c r="A41" s="353"/>
      <c r="B41" s="355"/>
      <c r="C41" s="39">
        <v>12</v>
      </c>
      <c r="D41" s="40">
        <v>14</v>
      </c>
      <c r="E41" s="3">
        <f t="shared" si="0"/>
        <v>116.66666666666667</v>
      </c>
      <c r="F41" s="45">
        <v>12</v>
      </c>
      <c r="G41" s="40">
        <v>14</v>
      </c>
      <c r="H41" s="42">
        <f t="shared" si="1"/>
        <v>116.66666666666667</v>
      </c>
    </row>
    <row r="42" spans="1:11">
      <c r="A42" s="352">
        <v>18</v>
      </c>
      <c r="B42" s="354" t="s">
        <v>154</v>
      </c>
      <c r="C42" s="39">
        <v>269</v>
      </c>
      <c r="D42" s="40">
        <v>268</v>
      </c>
      <c r="E42" s="3">
        <f t="shared" si="0"/>
        <v>99.628252788104092</v>
      </c>
      <c r="F42" s="41">
        <v>89</v>
      </c>
      <c r="G42" s="40">
        <v>89</v>
      </c>
      <c r="H42" s="42">
        <f t="shared" si="1"/>
        <v>100</v>
      </c>
    </row>
    <row r="43" spans="1:11">
      <c r="A43" s="353"/>
      <c r="B43" s="355"/>
      <c r="C43" s="39"/>
      <c r="D43" s="40"/>
      <c r="E43" s="3"/>
      <c r="F43" s="41">
        <v>66</v>
      </c>
      <c r="G43" s="40">
        <v>66</v>
      </c>
      <c r="H43" s="42">
        <f t="shared" si="1"/>
        <v>100</v>
      </c>
    </row>
    <row r="44" spans="1:11">
      <c r="A44" s="352">
        <v>19</v>
      </c>
      <c r="B44" s="354" t="s">
        <v>155</v>
      </c>
      <c r="C44" s="39">
        <v>64</v>
      </c>
      <c r="D44" s="40">
        <v>64</v>
      </c>
      <c r="E44" s="3">
        <f t="shared" si="0"/>
        <v>100</v>
      </c>
      <c r="F44" s="41">
        <v>21</v>
      </c>
      <c r="G44" s="40">
        <v>25</v>
      </c>
      <c r="H44" s="42">
        <f t="shared" si="1"/>
        <v>119.04761904761905</v>
      </c>
    </row>
    <row r="45" spans="1:11">
      <c r="A45" s="353"/>
      <c r="B45" s="355"/>
      <c r="C45" s="39">
        <v>10</v>
      </c>
      <c r="D45" s="40">
        <v>10</v>
      </c>
      <c r="E45" s="3">
        <f t="shared" si="0"/>
        <v>100</v>
      </c>
      <c r="F45" s="4"/>
      <c r="G45" s="40"/>
      <c r="H45" s="42"/>
    </row>
    <row r="46" spans="1:11">
      <c r="A46" s="352">
        <v>20</v>
      </c>
      <c r="B46" s="354" t="s">
        <v>156</v>
      </c>
      <c r="C46" s="39">
        <v>229</v>
      </c>
      <c r="D46" s="40">
        <v>242</v>
      </c>
      <c r="E46" s="3">
        <f t="shared" si="0"/>
        <v>105.67685589519651</v>
      </c>
      <c r="F46" s="41">
        <v>76</v>
      </c>
      <c r="G46" s="40">
        <v>74</v>
      </c>
      <c r="H46" s="42">
        <f t="shared" si="1"/>
        <v>97.368421052631575</v>
      </c>
    </row>
    <row r="47" spans="1:11">
      <c r="A47" s="353"/>
      <c r="B47" s="355"/>
      <c r="C47" s="39"/>
      <c r="D47" s="40"/>
      <c r="E47" s="3"/>
      <c r="F47" s="41">
        <v>55</v>
      </c>
      <c r="G47" s="40">
        <v>55</v>
      </c>
      <c r="H47" s="42">
        <f t="shared" si="1"/>
        <v>100</v>
      </c>
    </row>
    <row r="48" spans="1:11">
      <c r="A48" s="352">
        <v>21</v>
      </c>
      <c r="B48" s="354" t="s">
        <v>157</v>
      </c>
      <c r="C48" s="39">
        <v>95</v>
      </c>
      <c r="D48" s="40">
        <v>128</v>
      </c>
      <c r="E48" s="3">
        <f t="shared" si="0"/>
        <v>134.73684210526315</v>
      </c>
      <c r="F48" s="41">
        <v>31</v>
      </c>
      <c r="G48" s="40">
        <v>38</v>
      </c>
      <c r="H48" s="42">
        <f t="shared" si="1"/>
        <v>122.58064516129032</v>
      </c>
    </row>
    <row r="49" spans="1:11">
      <c r="A49" s="356"/>
      <c r="B49" s="357"/>
      <c r="C49" s="39">
        <v>35</v>
      </c>
      <c r="D49" s="40">
        <v>28</v>
      </c>
      <c r="E49" s="3">
        <f t="shared" si="0"/>
        <v>80</v>
      </c>
      <c r="F49" s="48">
        <v>25</v>
      </c>
      <c r="G49" s="40">
        <v>25</v>
      </c>
      <c r="H49" s="1">
        <f t="shared" si="1"/>
        <v>100</v>
      </c>
    </row>
    <row r="50" spans="1:11">
      <c r="A50" s="353"/>
      <c r="B50" s="355"/>
      <c r="C50" s="39"/>
      <c r="D50" s="40"/>
      <c r="E50" s="3"/>
      <c r="F50" s="49">
        <v>35</v>
      </c>
      <c r="G50" s="40">
        <v>28</v>
      </c>
      <c r="H50" s="1">
        <f t="shared" si="1"/>
        <v>80</v>
      </c>
    </row>
    <row r="51" spans="1:11">
      <c r="A51" s="352">
        <v>22</v>
      </c>
      <c r="B51" s="354" t="s">
        <v>158</v>
      </c>
      <c r="C51" s="39">
        <v>115</v>
      </c>
      <c r="D51" s="40">
        <v>109</v>
      </c>
      <c r="E51" s="3">
        <f t="shared" si="0"/>
        <v>94.782608695652172</v>
      </c>
      <c r="F51" s="41">
        <v>38</v>
      </c>
      <c r="G51" s="40">
        <v>38</v>
      </c>
      <c r="H51" s="1">
        <f t="shared" si="1"/>
        <v>100</v>
      </c>
    </row>
    <row r="52" spans="1:11">
      <c r="A52" s="353"/>
      <c r="B52" s="355"/>
      <c r="C52" s="39"/>
      <c r="D52" s="40"/>
      <c r="E52" s="3"/>
      <c r="F52" s="41">
        <v>21</v>
      </c>
      <c r="G52" s="40">
        <v>21</v>
      </c>
      <c r="H52" s="1">
        <f t="shared" si="1"/>
        <v>100</v>
      </c>
    </row>
    <row r="53" spans="1:11">
      <c r="A53" s="352">
        <v>23</v>
      </c>
      <c r="B53" s="354" t="s">
        <v>159</v>
      </c>
      <c r="C53" s="39">
        <v>42</v>
      </c>
      <c r="D53" s="40">
        <v>54</v>
      </c>
      <c r="E53" s="3">
        <f t="shared" si="0"/>
        <v>128.57142857142858</v>
      </c>
      <c r="F53" s="41">
        <v>14</v>
      </c>
      <c r="G53" s="40">
        <v>14</v>
      </c>
      <c r="H53" s="1">
        <f t="shared" si="1"/>
        <v>100</v>
      </c>
    </row>
    <row r="54" spans="1:11">
      <c r="A54" s="356"/>
      <c r="B54" s="357"/>
      <c r="C54" s="39">
        <v>18</v>
      </c>
      <c r="D54" s="40">
        <v>18</v>
      </c>
      <c r="E54" s="3">
        <f t="shared" si="0"/>
        <v>100</v>
      </c>
      <c r="F54" s="41">
        <v>8</v>
      </c>
      <c r="G54" s="40">
        <v>8</v>
      </c>
      <c r="H54" s="1">
        <f t="shared" si="1"/>
        <v>100</v>
      </c>
    </row>
    <row r="55" spans="1:11">
      <c r="A55" s="353"/>
      <c r="B55" s="355"/>
      <c r="C55" s="39"/>
      <c r="D55" s="40"/>
      <c r="E55" s="3"/>
      <c r="F55" s="45">
        <v>19</v>
      </c>
      <c r="G55" s="40"/>
      <c r="H55" s="1">
        <f t="shared" si="1"/>
        <v>0</v>
      </c>
    </row>
    <row r="56" spans="1:11">
      <c r="A56" s="1">
        <v>24</v>
      </c>
      <c r="B56" s="43" t="s">
        <v>73</v>
      </c>
      <c r="C56" s="39">
        <v>1507</v>
      </c>
      <c r="D56" s="40">
        <v>1567</v>
      </c>
      <c r="E56" s="3">
        <f t="shared" si="0"/>
        <v>103.98142003981421</v>
      </c>
      <c r="F56" s="48">
        <v>0</v>
      </c>
      <c r="G56" s="50"/>
      <c r="H56" s="1"/>
      <c r="K56" s="51"/>
    </row>
    <row r="57" spans="1:11">
      <c r="A57" s="1">
        <v>25</v>
      </c>
      <c r="B57" s="43" t="s">
        <v>74</v>
      </c>
      <c r="C57" s="39">
        <v>1100</v>
      </c>
      <c r="D57" s="40">
        <v>1100</v>
      </c>
      <c r="E57" s="3">
        <f t="shared" si="0"/>
        <v>100</v>
      </c>
      <c r="F57" s="52">
        <v>0</v>
      </c>
      <c r="G57" s="50"/>
      <c r="H57" s="1"/>
    </row>
    <row r="58" spans="1:11">
      <c r="A58" s="1">
        <v>26</v>
      </c>
      <c r="B58" s="43" t="s">
        <v>10</v>
      </c>
      <c r="C58" s="39">
        <v>20</v>
      </c>
      <c r="D58" s="40">
        <v>20</v>
      </c>
      <c r="E58" s="3">
        <f t="shared" si="0"/>
        <v>100</v>
      </c>
      <c r="F58" s="49">
        <v>20</v>
      </c>
      <c r="G58" s="40">
        <v>20</v>
      </c>
      <c r="H58" s="1">
        <f t="shared" si="1"/>
        <v>100</v>
      </c>
    </row>
    <row r="59" spans="1:11">
      <c r="A59" s="1">
        <v>27</v>
      </c>
      <c r="B59" s="43" t="s">
        <v>11</v>
      </c>
      <c r="C59" s="39">
        <v>15</v>
      </c>
      <c r="D59" s="40">
        <v>15</v>
      </c>
      <c r="E59" s="3">
        <f t="shared" si="0"/>
        <v>100</v>
      </c>
      <c r="F59" s="49">
        <v>15</v>
      </c>
      <c r="G59" s="40">
        <v>15</v>
      </c>
      <c r="H59" s="1">
        <f t="shared" si="1"/>
        <v>100</v>
      </c>
    </row>
    <row r="60" spans="1:11">
      <c r="A60" s="1">
        <v>28</v>
      </c>
      <c r="B60" s="43" t="s">
        <v>12</v>
      </c>
      <c r="C60" s="39">
        <v>30</v>
      </c>
      <c r="D60" s="40">
        <v>30</v>
      </c>
      <c r="E60" s="3">
        <f t="shared" si="0"/>
        <v>100</v>
      </c>
      <c r="F60" s="49">
        <v>30</v>
      </c>
      <c r="G60" s="40">
        <v>30</v>
      </c>
      <c r="H60" s="1">
        <f t="shared" si="1"/>
        <v>100</v>
      </c>
    </row>
    <row r="61" spans="1:11">
      <c r="A61" s="1">
        <v>29</v>
      </c>
      <c r="B61" s="43" t="s">
        <v>13</v>
      </c>
      <c r="C61" s="39">
        <v>40</v>
      </c>
      <c r="D61" s="40">
        <v>36</v>
      </c>
      <c r="E61" s="3">
        <f t="shared" si="0"/>
        <v>90</v>
      </c>
      <c r="F61" s="49">
        <v>40</v>
      </c>
      <c r="G61" s="40">
        <v>36</v>
      </c>
      <c r="H61" s="1">
        <f t="shared" si="1"/>
        <v>90</v>
      </c>
    </row>
    <row r="62" spans="1:11">
      <c r="A62" s="1">
        <v>30</v>
      </c>
      <c r="B62" s="43" t="s">
        <v>14</v>
      </c>
      <c r="C62" s="39">
        <v>101</v>
      </c>
      <c r="D62" s="40">
        <v>101</v>
      </c>
      <c r="E62" s="3">
        <f t="shared" si="0"/>
        <v>100</v>
      </c>
      <c r="F62" s="49">
        <v>101</v>
      </c>
      <c r="G62" s="40">
        <v>101</v>
      </c>
      <c r="H62" s="1">
        <f t="shared" si="1"/>
        <v>100</v>
      </c>
    </row>
    <row r="63" spans="1:11">
      <c r="A63" s="1">
        <v>31</v>
      </c>
      <c r="B63" s="43" t="s">
        <v>15</v>
      </c>
      <c r="C63" s="39">
        <v>120</v>
      </c>
      <c r="D63" s="40">
        <v>120</v>
      </c>
      <c r="E63" s="3">
        <f t="shared" si="0"/>
        <v>100</v>
      </c>
      <c r="F63" s="49">
        <v>120</v>
      </c>
      <c r="G63" s="40">
        <v>120</v>
      </c>
      <c r="H63" s="1">
        <f t="shared" si="1"/>
        <v>100</v>
      </c>
    </row>
    <row r="64" spans="1:11">
      <c r="A64" s="1">
        <v>32</v>
      </c>
      <c r="B64" s="43" t="s">
        <v>16</v>
      </c>
      <c r="C64" s="39">
        <v>259</v>
      </c>
      <c r="D64" s="40">
        <v>252</v>
      </c>
      <c r="E64" s="3">
        <f t="shared" si="0"/>
        <v>97.297297297297305</v>
      </c>
      <c r="F64" s="49">
        <v>259</v>
      </c>
      <c r="G64" s="40">
        <v>252</v>
      </c>
      <c r="H64" s="42">
        <f t="shared" si="1"/>
        <v>97.297297297297305</v>
      </c>
      <c r="J64" s="53"/>
      <c r="K64" t="s">
        <v>160</v>
      </c>
    </row>
    <row r="65" spans="1:8">
      <c r="A65" s="1">
        <v>33</v>
      </c>
      <c r="B65" s="43" t="s">
        <v>161</v>
      </c>
      <c r="C65" s="39">
        <v>352</v>
      </c>
      <c r="D65" s="40">
        <v>352</v>
      </c>
      <c r="E65" s="3">
        <f t="shared" si="0"/>
        <v>100</v>
      </c>
      <c r="F65" s="49">
        <v>352</v>
      </c>
      <c r="G65" s="40">
        <v>352</v>
      </c>
      <c r="H65" s="42">
        <f t="shared" si="1"/>
        <v>100</v>
      </c>
    </row>
    <row r="66" spans="1:8">
      <c r="A66" s="1">
        <v>34</v>
      </c>
      <c r="B66" s="43" t="s">
        <v>17</v>
      </c>
      <c r="C66" s="39">
        <v>76</v>
      </c>
      <c r="D66" s="40">
        <v>76</v>
      </c>
      <c r="E66" s="3">
        <f t="shared" si="0"/>
        <v>100</v>
      </c>
      <c r="F66" s="49">
        <v>76</v>
      </c>
      <c r="G66" s="54">
        <v>76</v>
      </c>
      <c r="H66" s="42">
        <f t="shared" si="1"/>
        <v>100</v>
      </c>
    </row>
    <row r="67" spans="1:8">
      <c r="A67" s="1">
        <v>35</v>
      </c>
      <c r="B67" s="43" t="s">
        <v>18</v>
      </c>
      <c r="C67" s="39">
        <v>155</v>
      </c>
      <c r="D67" s="40">
        <v>155</v>
      </c>
      <c r="E67" s="3">
        <f t="shared" si="0"/>
        <v>100</v>
      </c>
      <c r="F67" s="49">
        <v>155</v>
      </c>
      <c r="G67" s="40">
        <v>155</v>
      </c>
      <c r="H67" s="42">
        <f t="shared" si="1"/>
        <v>100</v>
      </c>
    </row>
    <row r="68" spans="1:8">
      <c r="A68" s="1">
        <v>36</v>
      </c>
      <c r="B68" s="43" t="s">
        <v>19</v>
      </c>
      <c r="C68" s="39">
        <v>23</v>
      </c>
      <c r="D68" s="40">
        <v>31</v>
      </c>
      <c r="E68" s="3">
        <f t="shared" si="0"/>
        <v>134.78260869565219</v>
      </c>
      <c r="F68" s="49">
        <v>23</v>
      </c>
      <c r="G68" s="40">
        <v>31</v>
      </c>
      <c r="H68" s="42">
        <f t="shared" si="1"/>
        <v>134.78260869565219</v>
      </c>
    </row>
    <row r="69" spans="1:8">
      <c r="A69" s="1">
        <v>37</v>
      </c>
      <c r="B69" s="43" t="s">
        <v>20</v>
      </c>
      <c r="C69" s="39">
        <v>44</v>
      </c>
      <c r="D69" s="40">
        <v>44</v>
      </c>
      <c r="E69" s="3">
        <f t="shared" si="0"/>
        <v>100</v>
      </c>
      <c r="F69" s="49">
        <v>44</v>
      </c>
      <c r="G69" s="40">
        <v>44</v>
      </c>
      <c r="H69" s="1">
        <f t="shared" si="1"/>
        <v>100</v>
      </c>
    </row>
    <row r="70" spans="1:8">
      <c r="A70" s="1">
        <v>38</v>
      </c>
      <c r="B70" s="43" t="s">
        <v>21</v>
      </c>
      <c r="C70" s="39">
        <v>100</v>
      </c>
      <c r="D70" s="40">
        <v>100</v>
      </c>
      <c r="E70" s="3">
        <f t="shared" si="0"/>
        <v>100</v>
      </c>
      <c r="F70" s="49">
        <v>100</v>
      </c>
      <c r="G70" s="40">
        <v>100</v>
      </c>
      <c r="H70" s="1">
        <f t="shared" si="1"/>
        <v>100</v>
      </c>
    </row>
    <row r="71" spans="1:8">
      <c r="A71" s="1">
        <v>39</v>
      </c>
      <c r="B71" s="43" t="s">
        <v>22</v>
      </c>
      <c r="C71" s="39">
        <v>80</v>
      </c>
      <c r="D71" s="40">
        <v>80</v>
      </c>
      <c r="E71" s="3">
        <f t="shared" si="0"/>
        <v>100</v>
      </c>
      <c r="F71" s="49">
        <v>80</v>
      </c>
      <c r="G71" s="40">
        <v>80</v>
      </c>
      <c r="H71" s="1">
        <f t="shared" si="1"/>
        <v>100</v>
      </c>
    </row>
    <row r="72" spans="1:8">
      <c r="A72" s="1">
        <v>40</v>
      </c>
      <c r="B72" s="43" t="s">
        <v>23</v>
      </c>
      <c r="C72" s="39">
        <v>43</v>
      </c>
      <c r="D72" s="40">
        <v>43</v>
      </c>
      <c r="E72" s="3">
        <f t="shared" si="0"/>
        <v>100</v>
      </c>
      <c r="F72" s="49">
        <v>43</v>
      </c>
      <c r="G72" s="40">
        <v>43</v>
      </c>
      <c r="H72" s="1">
        <f t="shared" si="1"/>
        <v>100</v>
      </c>
    </row>
    <row r="73" spans="1:8">
      <c r="A73" s="1">
        <v>41</v>
      </c>
      <c r="B73" s="43" t="s">
        <v>162</v>
      </c>
      <c r="C73" s="39">
        <v>9850</v>
      </c>
      <c r="D73" s="40">
        <v>9850</v>
      </c>
      <c r="E73" s="3">
        <f t="shared" si="0"/>
        <v>100</v>
      </c>
      <c r="F73" s="48">
        <v>0</v>
      </c>
      <c r="G73" s="40"/>
      <c r="H73" s="1"/>
    </row>
    <row r="74" spans="1:8">
      <c r="A74" s="1">
        <v>42</v>
      </c>
      <c r="B74" s="43" t="s">
        <v>163</v>
      </c>
      <c r="C74" s="39">
        <v>149</v>
      </c>
      <c r="D74" s="55">
        <v>124.5</v>
      </c>
      <c r="E74" s="56">
        <f t="shared" si="0"/>
        <v>83.557046979865774</v>
      </c>
      <c r="F74" s="48">
        <v>0</v>
      </c>
      <c r="G74" s="40"/>
      <c r="H74" s="1"/>
    </row>
    <row r="75" spans="1:8">
      <c r="A75" s="12">
        <v>43</v>
      </c>
      <c r="B75" s="57" t="s">
        <v>164</v>
      </c>
      <c r="C75" s="39">
        <v>482</v>
      </c>
      <c r="D75" s="40">
        <v>241</v>
      </c>
      <c r="E75" s="3">
        <f t="shared" si="0"/>
        <v>50</v>
      </c>
      <c r="F75" s="48">
        <v>0</v>
      </c>
      <c r="G75" s="58"/>
      <c r="H75" s="1"/>
    </row>
    <row r="76" spans="1:8">
      <c r="A76" s="1">
        <v>44</v>
      </c>
      <c r="B76" s="43" t="s">
        <v>24</v>
      </c>
      <c r="C76" s="39">
        <v>362</v>
      </c>
      <c r="D76" s="40">
        <v>360</v>
      </c>
      <c r="E76" s="59">
        <f t="shared" si="0"/>
        <v>99.447513812154696</v>
      </c>
      <c r="F76" s="49">
        <v>362</v>
      </c>
      <c r="G76" s="40">
        <v>360</v>
      </c>
      <c r="H76" s="42">
        <f t="shared" si="1"/>
        <v>99.447513812154696</v>
      </c>
    </row>
    <row r="77" spans="1:8">
      <c r="A77" s="12">
        <v>45</v>
      </c>
      <c r="B77" s="57" t="s">
        <v>165</v>
      </c>
      <c r="C77" s="39">
        <v>56000</v>
      </c>
      <c r="D77" s="40">
        <v>56000</v>
      </c>
      <c r="E77" s="3">
        <f t="shared" si="0"/>
        <v>100</v>
      </c>
      <c r="F77" s="41">
        <v>222400</v>
      </c>
      <c r="G77" s="40">
        <v>111200</v>
      </c>
      <c r="H77" s="1">
        <f t="shared" si="1"/>
        <v>50</v>
      </c>
    </row>
    <row r="78" spans="1:8">
      <c r="A78" s="1">
        <v>46</v>
      </c>
      <c r="B78" s="43" t="s">
        <v>101</v>
      </c>
      <c r="C78" s="39">
        <f>30+40+140+3797+62</f>
        <v>4069</v>
      </c>
      <c r="D78" s="40">
        <v>1277</v>
      </c>
      <c r="E78" s="3">
        <f t="shared" si="0"/>
        <v>31.383632342098792</v>
      </c>
      <c r="F78" s="41">
        <v>71</v>
      </c>
      <c r="G78" s="60">
        <f>0.5+35</f>
        <v>35.5</v>
      </c>
      <c r="H78" s="1">
        <f t="shared" si="1"/>
        <v>50</v>
      </c>
    </row>
    <row r="79" spans="1:8">
      <c r="A79" s="1">
        <v>47</v>
      </c>
      <c r="B79" s="43" t="s">
        <v>166</v>
      </c>
      <c r="C79" s="39">
        <v>160</v>
      </c>
      <c r="D79" s="40">
        <v>80</v>
      </c>
      <c r="E79" s="3">
        <f>D79/C79*100</f>
        <v>50</v>
      </c>
      <c r="F79" s="45">
        <v>160</v>
      </c>
      <c r="G79" s="40">
        <v>80</v>
      </c>
      <c r="H79" s="1">
        <f t="shared" si="1"/>
        <v>50</v>
      </c>
    </row>
    <row r="80" spans="1:8">
      <c r="A80" s="8" t="s">
        <v>76</v>
      </c>
      <c r="B80" t="s">
        <v>77</v>
      </c>
      <c r="C80" s="61"/>
      <c r="D80" s="61">
        <f>SUM(D7:D79)</f>
        <v>77660.5</v>
      </c>
    </row>
    <row r="81" spans="1:2">
      <c r="A81" s="8" t="s">
        <v>76</v>
      </c>
      <c r="B81" t="s">
        <v>78</v>
      </c>
    </row>
    <row r="82" spans="1:2">
      <c r="A82" s="8" t="s">
        <v>76</v>
      </c>
      <c r="B82" t="s">
        <v>79</v>
      </c>
    </row>
  </sheetData>
  <mergeCells count="51">
    <mergeCell ref="A53:A55"/>
    <mergeCell ref="B53:B55"/>
    <mergeCell ref="A46:A47"/>
    <mergeCell ref="B46:B47"/>
    <mergeCell ref="A48:A50"/>
    <mergeCell ref="B48:B50"/>
    <mergeCell ref="A51:A52"/>
    <mergeCell ref="B51:B52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8"/>
    <mergeCell ref="B27:B28"/>
    <mergeCell ref="A29:A30"/>
    <mergeCell ref="B29:B30"/>
    <mergeCell ref="A31:A33"/>
    <mergeCell ref="B31:B33"/>
    <mergeCell ref="A19:A21"/>
    <mergeCell ref="B19:B21"/>
    <mergeCell ref="A22:A24"/>
    <mergeCell ref="B22:B24"/>
    <mergeCell ref="A25:A26"/>
    <mergeCell ref="B25:B26"/>
    <mergeCell ref="A12:A13"/>
    <mergeCell ref="B12:B13"/>
    <mergeCell ref="A15:A16"/>
    <mergeCell ref="B15:B16"/>
    <mergeCell ref="A17:A18"/>
    <mergeCell ref="B17:B18"/>
    <mergeCell ref="A6:A7"/>
    <mergeCell ref="B6:B7"/>
    <mergeCell ref="A8:A9"/>
    <mergeCell ref="B8:B9"/>
    <mergeCell ref="A10:A11"/>
    <mergeCell ref="B10:B11"/>
    <mergeCell ref="A1:H1"/>
    <mergeCell ref="A3:A5"/>
    <mergeCell ref="B3:B5"/>
    <mergeCell ref="C3:D4"/>
    <mergeCell ref="E3:E5"/>
    <mergeCell ref="F3:G4"/>
    <mergeCell ref="H3:H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3" sqref="G3"/>
    </sheetView>
  </sheetViews>
  <sheetFormatPr defaultRowHeight="15"/>
  <cols>
    <col min="1" max="1" width="7.5703125" customWidth="1"/>
    <col min="2" max="2" width="6.140625" customWidth="1"/>
    <col min="3" max="3" width="35.85546875" customWidth="1"/>
    <col min="4" max="4" width="8" customWidth="1"/>
    <col min="5" max="5" width="12.7109375" customWidth="1"/>
    <col min="6" max="6" width="12.140625" customWidth="1"/>
    <col min="7" max="7" width="12.85546875" customWidth="1"/>
    <col min="8" max="8" width="6.5703125" customWidth="1"/>
    <col min="10" max="10" width="13.5703125" customWidth="1"/>
    <col min="11" max="11" width="13.140625" customWidth="1"/>
    <col min="12" max="12" width="12.140625" customWidth="1"/>
    <col min="13" max="13" width="6.7109375" customWidth="1"/>
    <col min="14" max="14" width="8" customWidth="1"/>
    <col min="15" max="15" width="13" customWidth="1"/>
    <col min="16" max="17" width="12.42578125" customWidth="1"/>
    <col min="18" max="18" width="7.28515625" customWidth="1"/>
    <col min="19" max="19" width="8.5703125" customWidth="1"/>
    <col min="20" max="20" width="7.5703125" customWidth="1"/>
    <col min="21" max="21" width="12" customWidth="1"/>
    <col min="22" max="22" width="11.42578125" customWidth="1"/>
    <col min="23" max="23" width="12.140625" customWidth="1"/>
    <col min="24" max="24" width="8.28515625" customWidth="1"/>
    <col min="26" max="26" width="12.7109375" customWidth="1"/>
    <col min="27" max="27" width="13.85546875" customWidth="1"/>
    <col min="28" max="28" width="11.85546875" customWidth="1"/>
    <col min="29" max="29" width="12.85546875" customWidth="1"/>
  </cols>
  <sheetData>
    <row r="1" spans="1:9" ht="15" customHeight="1">
      <c r="A1" s="364" t="s">
        <v>167</v>
      </c>
      <c r="B1" s="364" t="s">
        <v>0</v>
      </c>
      <c r="C1" s="365" t="s">
        <v>1</v>
      </c>
      <c r="D1" s="366" t="s">
        <v>168</v>
      </c>
      <c r="E1" s="358" t="s">
        <v>169</v>
      </c>
      <c r="F1" s="358"/>
      <c r="G1" s="358"/>
      <c r="H1" s="358"/>
      <c r="I1" s="358"/>
    </row>
    <row r="2" spans="1:9" ht="26.25" customHeight="1">
      <c r="A2" s="364"/>
      <c r="B2" s="364"/>
      <c r="C2" s="365"/>
      <c r="D2" s="366"/>
      <c r="E2" s="359" t="s">
        <v>170</v>
      </c>
      <c r="F2" s="360"/>
      <c r="G2" s="360"/>
      <c r="H2" s="361"/>
      <c r="I2" s="362" t="s">
        <v>171</v>
      </c>
    </row>
    <row r="3" spans="1:9" ht="92.25" customHeight="1">
      <c r="A3" s="364"/>
      <c r="B3" s="364"/>
      <c r="C3" s="365"/>
      <c r="D3" s="62" t="s">
        <v>172</v>
      </c>
      <c r="E3" s="63" t="s">
        <v>173</v>
      </c>
      <c r="F3" s="63" t="s">
        <v>174</v>
      </c>
      <c r="G3" s="63" t="s">
        <v>216</v>
      </c>
      <c r="H3" s="63" t="s">
        <v>175</v>
      </c>
      <c r="I3" s="363"/>
    </row>
    <row r="4" spans="1:9">
      <c r="A4" s="64">
        <v>26</v>
      </c>
      <c r="B4" s="64">
        <v>1</v>
      </c>
      <c r="C4" s="65" t="s">
        <v>10</v>
      </c>
      <c r="D4" s="66">
        <v>20</v>
      </c>
      <c r="E4" s="67">
        <v>690764</v>
      </c>
      <c r="F4" s="67">
        <v>649680.06999999995</v>
      </c>
      <c r="G4" s="68">
        <f>E4-F4</f>
        <v>41083.930000000051</v>
      </c>
      <c r="H4" s="69">
        <f>F4/E4*100</f>
        <v>94.052392712996038</v>
      </c>
      <c r="I4" s="68">
        <f>E4/F4*100</f>
        <v>106.32371714896533</v>
      </c>
    </row>
    <row r="5" spans="1:9">
      <c r="A5" s="71">
        <v>27</v>
      </c>
      <c r="B5" s="71">
        <v>2</v>
      </c>
      <c r="C5" s="72" t="s">
        <v>11</v>
      </c>
      <c r="D5" s="66">
        <v>15</v>
      </c>
      <c r="E5" s="67">
        <v>760200.05</v>
      </c>
      <c r="F5" s="67">
        <v>732364.59</v>
      </c>
      <c r="G5" s="68">
        <f t="shared" ref="G5:G19" si="0">E5-F5</f>
        <v>27835.460000000079</v>
      </c>
      <c r="H5" s="69">
        <f t="shared" ref="H5:H19" si="1">F5/E5*100</f>
        <v>96.338403292659606</v>
      </c>
      <c r="I5" s="68">
        <f t="shared" ref="I5:I19" si="2">E5/F5*100</f>
        <v>103.80076540838765</v>
      </c>
    </row>
    <row r="6" spans="1:9">
      <c r="A6" s="71">
        <v>28</v>
      </c>
      <c r="B6" s="71">
        <v>3</v>
      </c>
      <c r="C6" s="72" t="s">
        <v>12</v>
      </c>
      <c r="D6" s="66">
        <v>30</v>
      </c>
      <c r="E6" s="67">
        <v>1619716.7</v>
      </c>
      <c r="F6" s="67">
        <v>1611498.32</v>
      </c>
      <c r="G6" s="68">
        <f t="shared" si="0"/>
        <v>8218.3799999998882</v>
      </c>
      <c r="H6" s="69">
        <f t="shared" si="1"/>
        <v>99.492603860909753</v>
      </c>
      <c r="I6" s="68">
        <f t="shared" si="2"/>
        <v>100.50998377708515</v>
      </c>
    </row>
    <row r="7" spans="1:9">
      <c r="A7" s="71">
        <v>29</v>
      </c>
      <c r="B7" s="71">
        <v>4</v>
      </c>
      <c r="C7" s="72" t="s">
        <v>13</v>
      </c>
      <c r="D7" s="66">
        <v>40</v>
      </c>
      <c r="E7" s="67">
        <v>1131363.45</v>
      </c>
      <c r="F7" s="67">
        <v>1109786.33</v>
      </c>
      <c r="G7" s="68">
        <f t="shared" si="0"/>
        <v>21577.119999999879</v>
      </c>
      <c r="H7" s="69">
        <f t="shared" si="1"/>
        <v>98.092821542007584</v>
      </c>
      <c r="I7" s="68">
        <f t="shared" si="2"/>
        <v>101.94425894577381</v>
      </c>
    </row>
    <row r="8" spans="1:9">
      <c r="A8" s="71">
        <v>30</v>
      </c>
      <c r="B8" s="71">
        <v>5</v>
      </c>
      <c r="C8" s="72" t="s">
        <v>14</v>
      </c>
      <c r="D8" s="66">
        <v>101</v>
      </c>
      <c r="E8" s="67">
        <v>2645718.27</v>
      </c>
      <c r="F8" s="67">
        <v>2611073.2799999998</v>
      </c>
      <c r="G8" s="68">
        <f t="shared" si="0"/>
        <v>34644.990000000224</v>
      </c>
      <c r="H8" s="69">
        <f t="shared" si="1"/>
        <v>98.690526108057597</v>
      </c>
      <c r="I8" s="68">
        <f t="shared" si="2"/>
        <v>101.3268486283158</v>
      </c>
    </row>
    <row r="9" spans="1:9">
      <c r="A9" s="71">
        <v>31</v>
      </c>
      <c r="B9" s="71">
        <v>6</v>
      </c>
      <c r="C9" s="72" t="s">
        <v>15</v>
      </c>
      <c r="D9" s="66">
        <v>120</v>
      </c>
      <c r="E9" s="67">
        <v>2846469.31</v>
      </c>
      <c r="F9" s="67">
        <v>2782635.78</v>
      </c>
      <c r="G9" s="68">
        <f t="shared" si="0"/>
        <v>63833.530000000261</v>
      </c>
      <c r="H9" s="69">
        <f t="shared" si="1"/>
        <v>97.757448858635314</v>
      </c>
      <c r="I9" s="68">
        <f t="shared" si="2"/>
        <v>102.29399515591653</v>
      </c>
    </row>
    <row r="10" spans="1:9">
      <c r="A10" s="71">
        <v>32</v>
      </c>
      <c r="B10" s="73">
        <v>7</v>
      </c>
      <c r="C10" s="72" t="s">
        <v>16</v>
      </c>
      <c r="D10" s="66">
        <v>259</v>
      </c>
      <c r="E10" s="74">
        <v>4567511.01</v>
      </c>
      <c r="F10" s="67">
        <v>4007245.78</v>
      </c>
      <c r="G10" s="68">
        <f t="shared" si="0"/>
        <v>560265.23</v>
      </c>
      <c r="H10" s="69">
        <f t="shared" si="1"/>
        <v>87.73368627304086</v>
      </c>
      <c r="I10" s="68">
        <f t="shared" si="2"/>
        <v>113.98130438607636</v>
      </c>
    </row>
    <row r="11" spans="1:9">
      <c r="A11" s="71">
        <v>33</v>
      </c>
      <c r="B11" s="73">
        <v>8</v>
      </c>
      <c r="C11" s="72" t="s">
        <v>161</v>
      </c>
      <c r="D11" s="66">
        <v>352</v>
      </c>
      <c r="E11" s="67">
        <v>5062314.71</v>
      </c>
      <c r="F11" s="67">
        <v>4905688.32</v>
      </c>
      <c r="G11" s="68">
        <f t="shared" si="0"/>
        <v>156626.38999999966</v>
      </c>
      <c r="H11" s="69">
        <f t="shared" si="1"/>
        <v>96.906032141964573</v>
      </c>
      <c r="I11" s="68">
        <f t="shared" si="2"/>
        <v>103.19275053332373</v>
      </c>
    </row>
    <row r="12" spans="1:9">
      <c r="A12" s="71">
        <v>34</v>
      </c>
      <c r="B12" s="73">
        <v>9</v>
      </c>
      <c r="C12" s="72" t="s">
        <v>17</v>
      </c>
      <c r="D12" s="66">
        <v>76</v>
      </c>
      <c r="E12" s="67">
        <v>1982569.38</v>
      </c>
      <c r="F12" s="67">
        <v>1935728.13</v>
      </c>
      <c r="G12" s="68">
        <f t="shared" si="0"/>
        <v>46841.25</v>
      </c>
      <c r="H12" s="69">
        <f t="shared" si="1"/>
        <v>97.637346240059458</v>
      </c>
      <c r="I12" s="68">
        <f t="shared" si="2"/>
        <v>102.41982586676571</v>
      </c>
    </row>
    <row r="13" spans="1:9">
      <c r="A13" s="71">
        <v>35</v>
      </c>
      <c r="B13" s="73">
        <v>10</v>
      </c>
      <c r="C13" s="72" t="s">
        <v>18</v>
      </c>
      <c r="D13" s="66">
        <v>155</v>
      </c>
      <c r="E13" s="67">
        <v>2935069.72</v>
      </c>
      <c r="F13" s="67">
        <v>2928396.78</v>
      </c>
      <c r="G13" s="68">
        <f t="shared" si="0"/>
        <v>6672.9400000004098</v>
      </c>
      <c r="H13" s="69">
        <f t="shared" si="1"/>
        <v>99.772647990113157</v>
      </c>
      <c r="I13" s="68">
        <f t="shared" si="2"/>
        <v>100.22787007708705</v>
      </c>
    </row>
    <row r="14" spans="1:9">
      <c r="A14" s="71">
        <v>36</v>
      </c>
      <c r="B14" s="71">
        <v>11</v>
      </c>
      <c r="C14" s="72" t="s">
        <v>19</v>
      </c>
      <c r="D14" s="66">
        <v>23</v>
      </c>
      <c r="E14" s="67">
        <v>1442056.75</v>
      </c>
      <c r="F14" s="67">
        <v>1407346.9</v>
      </c>
      <c r="G14" s="68">
        <f t="shared" si="0"/>
        <v>34709.850000000093</v>
      </c>
      <c r="H14" s="69">
        <f t="shared" si="1"/>
        <v>97.593031619594711</v>
      </c>
      <c r="I14" s="68">
        <f t="shared" si="2"/>
        <v>102.46633221702481</v>
      </c>
    </row>
    <row r="15" spans="1:9">
      <c r="A15" s="71">
        <v>37</v>
      </c>
      <c r="B15" s="73">
        <v>12</v>
      </c>
      <c r="C15" s="72" t="s">
        <v>20</v>
      </c>
      <c r="D15" s="66">
        <v>44</v>
      </c>
      <c r="E15" s="67">
        <v>2661844.41</v>
      </c>
      <c r="F15" s="67">
        <v>1723741.64</v>
      </c>
      <c r="G15" s="68">
        <f>E15-F15</f>
        <v>938102.77000000025</v>
      </c>
      <c r="H15" s="69">
        <f>F15/E15*100</f>
        <v>64.757415329170186</v>
      </c>
      <c r="I15" s="68">
        <f>E15/F15*100</f>
        <v>154.42246959933047</v>
      </c>
    </row>
    <row r="16" spans="1:9">
      <c r="A16" s="71">
        <v>38</v>
      </c>
      <c r="B16" s="73">
        <v>13</v>
      </c>
      <c r="C16" s="72" t="s">
        <v>21</v>
      </c>
      <c r="D16" s="66">
        <v>100</v>
      </c>
      <c r="E16" s="67">
        <v>2395920.25</v>
      </c>
      <c r="F16" s="67">
        <v>2395920.25</v>
      </c>
      <c r="G16" s="68">
        <f>E16-F16</f>
        <v>0</v>
      </c>
      <c r="H16" s="69">
        <f>F16/E16*100</f>
        <v>100</v>
      </c>
      <c r="I16" s="68">
        <f>E16/F16*100</f>
        <v>100</v>
      </c>
    </row>
    <row r="17" spans="1:9">
      <c r="A17" s="71">
        <v>39</v>
      </c>
      <c r="B17" s="71">
        <v>14</v>
      </c>
      <c r="C17" s="72" t="s">
        <v>22</v>
      </c>
      <c r="D17" s="66">
        <v>80</v>
      </c>
      <c r="E17" s="74">
        <v>3150853.99</v>
      </c>
      <c r="F17" s="67">
        <v>3147507.86</v>
      </c>
      <c r="G17" s="68">
        <f t="shared" si="0"/>
        <v>3346.1300000003539</v>
      </c>
      <c r="H17" s="69">
        <f t="shared" si="1"/>
        <v>99.893802441794506</v>
      </c>
      <c r="I17" s="68">
        <f t="shared" si="2"/>
        <v>100.10631045731529</v>
      </c>
    </row>
    <row r="18" spans="1:9">
      <c r="A18" s="71">
        <v>40</v>
      </c>
      <c r="B18" s="71">
        <v>15</v>
      </c>
      <c r="C18" s="72" t="s">
        <v>23</v>
      </c>
      <c r="D18" s="66">
        <v>43</v>
      </c>
      <c r="E18" s="67">
        <v>1826082.02</v>
      </c>
      <c r="F18" s="67">
        <v>1753994.68</v>
      </c>
      <c r="G18" s="68">
        <f t="shared" si="0"/>
        <v>72087.340000000084</v>
      </c>
      <c r="H18" s="69">
        <f t="shared" si="1"/>
        <v>96.052349280565181</v>
      </c>
      <c r="I18" s="68">
        <f t="shared" si="2"/>
        <v>104.10989501975001</v>
      </c>
    </row>
    <row r="19" spans="1:9">
      <c r="A19" s="71">
        <v>44</v>
      </c>
      <c r="B19" s="71">
        <v>16</v>
      </c>
      <c r="C19" s="72" t="s">
        <v>24</v>
      </c>
      <c r="D19" s="66">
        <v>362</v>
      </c>
      <c r="E19" s="67">
        <v>7049787.29</v>
      </c>
      <c r="F19" s="67">
        <v>6895590.1600000001</v>
      </c>
      <c r="G19" s="68">
        <f t="shared" si="0"/>
        <v>154197.12999999989</v>
      </c>
      <c r="H19" s="69">
        <f t="shared" si="1"/>
        <v>97.812740673484925</v>
      </c>
      <c r="I19" s="68">
        <f t="shared" si="2"/>
        <v>102.23617016705064</v>
      </c>
    </row>
  </sheetData>
  <mergeCells count="7">
    <mergeCell ref="E1:I1"/>
    <mergeCell ref="E2:H2"/>
    <mergeCell ref="I2:I3"/>
    <mergeCell ref="A1:A3"/>
    <mergeCell ref="B1:B3"/>
    <mergeCell ref="C1:C3"/>
    <mergeCell ref="D1:D2"/>
  </mergeCells>
  <pageMargins left="0.7" right="0.7" top="0.75" bottom="0.75" header="0.3" footer="0.3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G5" sqref="G5"/>
    </sheetView>
  </sheetViews>
  <sheetFormatPr defaultRowHeight="15"/>
  <cols>
    <col min="1" max="1" width="6.28515625" customWidth="1"/>
    <col min="2" max="2" width="32.7109375" customWidth="1"/>
    <col min="3" max="3" width="7.140625" customWidth="1"/>
    <col min="4" max="4" width="14" customWidth="1"/>
    <col min="5" max="5" width="13.5703125" customWidth="1"/>
    <col min="6" max="6" width="13.28515625" customWidth="1"/>
    <col min="7" max="7" width="7.7109375" customWidth="1"/>
    <col min="8" max="8" width="8.42578125" customWidth="1"/>
    <col min="9" max="9" width="13.85546875" customWidth="1"/>
    <col min="10" max="10" width="13.28515625" customWidth="1"/>
    <col min="11" max="11" width="13.85546875" customWidth="1"/>
    <col min="12" max="12" width="10.85546875" customWidth="1"/>
    <col min="13" max="13" width="8.5703125" customWidth="1"/>
    <col min="14" max="14" width="14.5703125" customWidth="1"/>
    <col min="15" max="16" width="13.28515625" customWidth="1"/>
    <col min="17" max="17" width="11.140625" customWidth="1"/>
    <col min="19" max="20" width="12.28515625" customWidth="1"/>
    <col min="21" max="21" width="11.7109375" customWidth="1"/>
    <col min="22" max="22" width="12.5703125" customWidth="1"/>
    <col min="23" max="23" width="6.7109375" customWidth="1"/>
    <col min="24" max="24" width="12" customWidth="1"/>
    <col min="25" max="25" width="11.5703125" customWidth="1"/>
    <col min="26" max="26" width="11" customWidth="1"/>
    <col min="31" max="31" width="11" customWidth="1"/>
    <col min="32" max="32" width="12.42578125" customWidth="1"/>
    <col min="36" max="36" width="12.5703125" customWidth="1"/>
    <col min="37" max="37" width="12" customWidth="1"/>
    <col min="38" max="38" width="11.5703125" customWidth="1"/>
    <col min="39" max="39" width="11.42578125" customWidth="1"/>
    <col min="40" max="40" width="10.5703125" customWidth="1"/>
    <col min="42" max="42" width="14.28515625" customWidth="1"/>
    <col min="43" max="43" width="12.5703125" customWidth="1"/>
    <col min="44" max="44" width="12.28515625" customWidth="1"/>
    <col min="45" max="45" width="14" customWidth="1"/>
    <col min="46" max="46" width="11.85546875" customWidth="1"/>
    <col min="47" max="47" width="12.28515625" customWidth="1"/>
    <col min="48" max="48" width="11.5703125" customWidth="1"/>
    <col min="49" max="49" width="12.5703125" customWidth="1"/>
    <col min="50" max="51" width="11.42578125" customWidth="1"/>
    <col min="52" max="52" width="11.28515625" customWidth="1"/>
  </cols>
  <sheetData>
    <row r="1" spans="1:8" ht="15" customHeight="1">
      <c r="A1" s="364" t="s">
        <v>167</v>
      </c>
      <c r="B1" s="365" t="s">
        <v>1</v>
      </c>
      <c r="C1" s="366" t="s">
        <v>168</v>
      </c>
      <c r="D1" s="367" t="s">
        <v>169</v>
      </c>
      <c r="E1" s="368"/>
      <c r="F1" s="368"/>
      <c r="G1" s="368"/>
      <c r="H1" s="369"/>
    </row>
    <row r="2" spans="1:8" ht="21.75" customHeight="1">
      <c r="A2" s="364"/>
      <c r="B2" s="365"/>
      <c r="C2" s="366"/>
      <c r="D2" s="359" t="s">
        <v>170</v>
      </c>
      <c r="E2" s="360"/>
      <c r="F2" s="360"/>
      <c r="G2" s="361"/>
      <c r="H2" s="370" t="s">
        <v>171</v>
      </c>
    </row>
    <row r="3" spans="1:8" ht="104.25" customHeight="1">
      <c r="A3" s="364"/>
      <c r="B3" s="365"/>
      <c r="C3" s="62" t="s">
        <v>172</v>
      </c>
      <c r="D3" s="63" t="s">
        <v>173</v>
      </c>
      <c r="E3" s="63" t="s">
        <v>174</v>
      </c>
      <c r="F3" s="63" t="s">
        <v>216</v>
      </c>
      <c r="G3" s="63" t="s">
        <v>175</v>
      </c>
      <c r="H3" s="371"/>
    </row>
    <row r="4" spans="1:8">
      <c r="A4" s="64">
        <v>1</v>
      </c>
      <c r="B4" s="65" t="s">
        <v>137</v>
      </c>
      <c r="C4" s="82">
        <v>66</v>
      </c>
      <c r="D4" s="67">
        <v>2204858.04</v>
      </c>
      <c r="E4" s="67">
        <v>2149077.16</v>
      </c>
      <c r="F4" s="68">
        <f>D4-E4</f>
        <v>55780.879999999888</v>
      </c>
      <c r="G4" s="69">
        <f>E4/D4*100</f>
        <v>97.470091997396807</v>
      </c>
      <c r="H4" s="68">
        <f>D4/E4*100</f>
        <v>102.59557362751926</v>
      </c>
    </row>
    <row r="5" spans="1:8">
      <c r="A5" s="71">
        <v>2</v>
      </c>
      <c r="B5" s="72" t="s">
        <v>138</v>
      </c>
      <c r="C5" s="83">
        <v>43</v>
      </c>
      <c r="D5" s="67">
        <v>1157734.5900000001</v>
      </c>
      <c r="E5" s="67">
        <v>1157354.49</v>
      </c>
      <c r="F5" s="68">
        <f t="shared" ref="F5:F29" si="0">D5-E5</f>
        <v>380.10000000009313</v>
      </c>
      <c r="G5" s="69">
        <f t="shared" ref="G5:G29" si="1">E5/D5*100</f>
        <v>99.967168640957667</v>
      </c>
      <c r="H5" s="68">
        <f t="shared" ref="H5:H29" si="2">D5/E5*100</f>
        <v>100.03284214156373</v>
      </c>
    </row>
    <row r="6" spans="1:8">
      <c r="A6" s="71">
        <v>3</v>
      </c>
      <c r="B6" s="72" t="s">
        <v>139</v>
      </c>
      <c r="C6" s="83">
        <v>140</v>
      </c>
      <c r="D6" s="67">
        <v>2228566.5</v>
      </c>
      <c r="E6" s="67">
        <v>2163124.13</v>
      </c>
      <c r="F6" s="68">
        <f t="shared" si="0"/>
        <v>65442.370000000112</v>
      </c>
      <c r="G6" s="69">
        <f t="shared" si="1"/>
        <v>97.063476903202115</v>
      </c>
      <c r="H6" s="68">
        <f t="shared" si="2"/>
        <v>103.02536359760362</v>
      </c>
    </row>
    <row r="7" spans="1:8">
      <c r="A7" s="71">
        <v>4</v>
      </c>
      <c r="B7" s="72" t="s">
        <v>140</v>
      </c>
      <c r="C7" s="83">
        <v>92</v>
      </c>
      <c r="D7" s="67">
        <v>3079036.42</v>
      </c>
      <c r="E7" s="67">
        <v>2992237.45</v>
      </c>
      <c r="F7" s="68">
        <f t="shared" si="0"/>
        <v>86798.969999999739</v>
      </c>
      <c r="G7" s="69">
        <f t="shared" si="1"/>
        <v>97.180969687912949</v>
      </c>
      <c r="H7" s="68">
        <f t="shared" si="2"/>
        <v>102.90080488097627</v>
      </c>
    </row>
    <row r="8" spans="1:8">
      <c r="A8" s="71">
        <v>5</v>
      </c>
      <c r="B8" s="72" t="s">
        <v>141</v>
      </c>
      <c r="C8" s="84">
        <v>110</v>
      </c>
      <c r="D8" s="67">
        <v>94590</v>
      </c>
      <c r="E8" s="67">
        <v>82742</v>
      </c>
      <c r="F8" s="68">
        <f t="shared" si="0"/>
        <v>11848</v>
      </c>
      <c r="G8" s="69">
        <f t="shared" si="1"/>
        <v>87.47436304049053</v>
      </c>
      <c r="H8" s="68">
        <f t="shared" si="2"/>
        <v>114.31920910782915</v>
      </c>
    </row>
    <row r="9" spans="1:8">
      <c r="A9" s="71">
        <v>6</v>
      </c>
      <c r="B9" s="72" t="s">
        <v>142</v>
      </c>
      <c r="C9" s="84">
        <v>192</v>
      </c>
      <c r="D9" s="74">
        <v>3220684.58</v>
      </c>
      <c r="E9" s="67">
        <v>2774430.76</v>
      </c>
      <c r="F9" s="68">
        <f t="shared" si="0"/>
        <v>446253.8200000003</v>
      </c>
      <c r="G9" s="69">
        <f t="shared" si="1"/>
        <v>86.144131506351968</v>
      </c>
      <c r="H9" s="68">
        <f t="shared" si="2"/>
        <v>116.08451818058707</v>
      </c>
    </row>
    <row r="10" spans="1:8">
      <c r="A10" s="80">
        <v>7</v>
      </c>
      <c r="B10" s="85" t="s">
        <v>143</v>
      </c>
      <c r="C10" s="84">
        <v>65</v>
      </c>
      <c r="D10" s="67">
        <v>1702605.37</v>
      </c>
      <c r="E10" s="67">
        <v>1685533.04</v>
      </c>
      <c r="F10" s="68">
        <f t="shared" si="0"/>
        <v>17072.330000000075</v>
      </c>
      <c r="G10" s="69">
        <f t="shared" si="1"/>
        <v>98.997282030186469</v>
      </c>
      <c r="H10" s="68">
        <f t="shared" si="2"/>
        <v>101.01287424184815</v>
      </c>
    </row>
    <row r="11" spans="1:8">
      <c r="A11" s="80">
        <v>8</v>
      </c>
      <c r="B11" s="85" t="s">
        <v>144</v>
      </c>
      <c r="C11" s="84">
        <v>35</v>
      </c>
      <c r="D11" s="67">
        <v>2570447.64</v>
      </c>
      <c r="E11" s="67">
        <v>2551196.56</v>
      </c>
      <c r="F11" s="68">
        <f t="shared" si="0"/>
        <v>19251.080000000075</v>
      </c>
      <c r="G11" s="69">
        <f t="shared" si="1"/>
        <v>99.251061188704085</v>
      </c>
      <c r="H11" s="68">
        <f t="shared" si="2"/>
        <v>100.75459023039761</v>
      </c>
    </row>
    <row r="12" spans="1:8">
      <c r="A12" s="80">
        <v>9</v>
      </c>
      <c r="B12" s="85" t="s">
        <v>145</v>
      </c>
      <c r="C12" s="84">
        <v>382</v>
      </c>
      <c r="D12" s="67">
        <v>3156809.24</v>
      </c>
      <c r="E12" s="67">
        <v>3125218.75</v>
      </c>
      <c r="F12" s="68">
        <f t="shared" si="0"/>
        <v>31590.490000000224</v>
      </c>
      <c r="G12" s="69">
        <f t="shared" si="1"/>
        <v>98.99929049878223</v>
      </c>
      <c r="H12" s="68">
        <f t="shared" si="2"/>
        <v>101.01082492225547</v>
      </c>
    </row>
    <row r="13" spans="1:8">
      <c r="A13" s="80">
        <v>10</v>
      </c>
      <c r="B13" s="85" t="s">
        <v>146</v>
      </c>
      <c r="C13" s="83">
        <v>85</v>
      </c>
      <c r="D13" s="67">
        <v>1219447.25</v>
      </c>
      <c r="E13" s="67">
        <v>1104805.68</v>
      </c>
      <c r="F13" s="68">
        <f t="shared" si="0"/>
        <v>114641.57000000007</v>
      </c>
      <c r="G13" s="69">
        <f t="shared" si="1"/>
        <v>90.598890603919102</v>
      </c>
      <c r="H13" s="68">
        <f t="shared" si="2"/>
        <v>110.37662749887383</v>
      </c>
    </row>
    <row r="14" spans="1:8">
      <c r="A14" s="71">
        <v>11</v>
      </c>
      <c r="B14" s="72" t="s">
        <v>147</v>
      </c>
      <c r="C14" s="83">
        <v>591</v>
      </c>
      <c r="D14" s="67">
        <v>3643067.46</v>
      </c>
      <c r="E14" s="67">
        <v>3640270.7</v>
      </c>
      <c r="F14" s="68">
        <f t="shared" si="0"/>
        <v>2796.7599999997765</v>
      </c>
      <c r="G14" s="69">
        <f t="shared" si="1"/>
        <v>99.923230628290369</v>
      </c>
      <c r="H14" s="68">
        <f t="shared" si="2"/>
        <v>100.07682835235303</v>
      </c>
    </row>
    <row r="15" spans="1:8">
      <c r="A15" s="80">
        <v>12</v>
      </c>
      <c r="B15" s="85" t="s">
        <v>148</v>
      </c>
      <c r="C15" s="83">
        <v>858</v>
      </c>
      <c r="D15" s="67">
        <v>12610650.08</v>
      </c>
      <c r="E15" s="67">
        <v>12173419.300000001</v>
      </c>
      <c r="F15" s="68">
        <f t="shared" si="0"/>
        <v>437230.77999999933</v>
      </c>
      <c r="G15" s="69">
        <f t="shared" si="1"/>
        <v>96.532845037914186</v>
      </c>
      <c r="H15" s="68">
        <f t="shared" si="2"/>
        <v>103.59168421973273</v>
      </c>
    </row>
    <row r="16" spans="1:8">
      <c r="A16" s="80">
        <v>13</v>
      </c>
      <c r="B16" s="86" t="s">
        <v>149</v>
      </c>
      <c r="C16" s="83">
        <v>646</v>
      </c>
      <c r="D16" s="67">
        <v>5519183.3700000001</v>
      </c>
      <c r="E16" s="67">
        <v>5224052.07</v>
      </c>
      <c r="F16" s="68">
        <f t="shared" si="0"/>
        <v>295131.29999999981</v>
      </c>
      <c r="G16" s="69">
        <f t="shared" si="1"/>
        <v>94.652627386794009</v>
      </c>
      <c r="H16" s="68">
        <f t="shared" si="2"/>
        <v>105.64947087137284</v>
      </c>
    </row>
    <row r="17" spans="1:8">
      <c r="A17" s="71">
        <v>14</v>
      </c>
      <c r="B17" s="72" t="s">
        <v>150</v>
      </c>
      <c r="C17" s="83">
        <v>759</v>
      </c>
      <c r="D17" s="67">
        <v>2820267.64</v>
      </c>
      <c r="E17" s="67">
        <v>2802776.15</v>
      </c>
      <c r="F17" s="68">
        <f t="shared" si="0"/>
        <v>17491.490000000224</v>
      </c>
      <c r="G17" s="69">
        <f t="shared" si="1"/>
        <v>99.379793259621266</v>
      </c>
      <c r="H17" s="68">
        <f t="shared" si="2"/>
        <v>100.62407730992003</v>
      </c>
    </row>
    <row r="18" spans="1:8">
      <c r="A18" s="71">
        <v>15</v>
      </c>
      <c r="B18" s="72" t="s">
        <v>151</v>
      </c>
      <c r="C18" s="83">
        <v>123</v>
      </c>
      <c r="D18" s="67">
        <v>2382618.66</v>
      </c>
      <c r="E18" s="67">
        <v>2354638.38</v>
      </c>
      <c r="F18" s="68">
        <f t="shared" si="0"/>
        <v>27980.280000000261</v>
      </c>
      <c r="G18" s="69">
        <f t="shared" si="1"/>
        <v>98.825650093750198</v>
      </c>
      <c r="H18" s="68">
        <f t="shared" si="2"/>
        <v>101.18830476210961</v>
      </c>
    </row>
    <row r="19" spans="1:8">
      <c r="A19" s="71">
        <v>16</v>
      </c>
      <c r="B19" s="72" t="s">
        <v>152</v>
      </c>
      <c r="C19" s="83">
        <v>151</v>
      </c>
      <c r="D19" s="74">
        <v>2263006.62</v>
      </c>
      <c r="E19" s="67">
        <v>2189920.94</v>
      </c>
      <c r="F19" s="68">
        <f t="shared" si="0"/>
        <v>73085.680000000168</v>
      </c>
      <c r="G19" s="69">
        <f t="shared" si="1"/>
        <v>96.770416871339066</v>
      </c>
      <c r="H19" s="68">
        <f t="shared" si="2"/>
        <v>103.33736614254212</v>
      </c>
    </row>
    <row r="20" spans="1:8">
      <c r="A20" s="80">
        <v>17</v>
      </c>
      <c r="B20" s="85" t="s">
        <v>153</v>
      </c>
      <c r="C20" s="83">
        <v>17</v>
      </c>
      <c r="D20" s="67">
        <v>1650099.89</v>
      </c>
      <c r="E20" s="67">
        <v>1131012.04</v>
      </c>
      <c r="F20" s="68">
        <f t="shared" si="0"/>
        <v>519087.84999999986</v>
      </c>
      <c r="G20" s="69">
        <f t="shared" si="1"/>
        <v>68.542034749181155</v>
      </c>
      <c r="H20" s="68">
        <f t="shared" si="2"/>
        <v>145.89587304481745</v>
      </c>
    </row>
    <row r="21" spans="1:8">
      <c r="A21" s="71">
        <v>18</v>
      </c>
      <c r="B21" s="72" t="s">
        <v>154</v>
      </c>
      <c r="C21" s="83">
        <v>269</v>
      </c>
      <c r="D21" s="74">
        <v>2800030.67</v>
      </c>
      <c r="E21" s="67">
        <v>2540999.19</v>
      </c>
      <c r="F21" s="68">
        <f t="shared" si="0"/>
        <v>259031.47999999998</v>
      </c>
      <c r="G21" s="69">
        <f t="shared" si="1"/>
        <v>90.748977046026425</v>
      </c>
      <c r="H21" s="68">
        <f t="shared" si="2"/>
        <v>110.19407959748307</v>
      </c>
    </row>
    <row r="22" spans="1:8">
      <c r="A22" s="80">
        <v>19</v>
      </c>
      <c r="B22" s="85" t="s">
        <v>155</v>
      </c>
      <c r="C22" s="83">
        <v>64</v>
      </c>
      <c r="D22" s="67">
        <v>2766337.59</v>
      </c>
      <c r="E22" s="67">
        <v>2700084.63</v>
      </c>
      <c r="F22" s="68">
        <f t="shared" si="0"/>
        <v>66252.959999999963</v>
      </c>
      <c r="G22" s="69">
        <f t="shared" si="1"/>
        <v>97.605029832964092</v>
      </c>
      <c r="H22" s="68">
        <f t="shared" si="2"/>
        <v>102.45373642232836</v>
      </c>
    </row>
    <row r="23" spans="1:8">
      <c r="A23" s="71">
        <v>20</v>
      </c>
      <c r="B23" s="72" t="s">
        <v>156</v>
      </c>
      <c r="C23" s="83">
        <v>229</v>
      </c>
      <c r="D23" s="67">
        <v>2680714.09</v>
      </c>
      <c r="E23" s="67">
        <v>2666696.5699999998</v>
      </c>
      <c r="F23" s="68">
        <f t="shared" si="0"/>
        <v>14017.520000000019</v>
      </c>
      <c r="G23" s="69">
        <f t="shared" si="1"/>
        <v>99.47709753709691</v>
      </c>
      <c r="H23" s="68">
        <f t="shared" si="2"/>
        <v>100.52565110547991</v>
      </c>
    </row>
    <row r="24" spans="1:8">
      <c r="A24" s="81">
        <v>21</v>
      </c>
      <c r="B24" s="87" t="s">
        <v>157</v>
      </c>
      <c r="C24" s="83">
        <v>95</v>
      </c>
      <c r="D24" s="67">
        <v>2917190.99</v>
      </c>
      <c r="E24" s="67">
        <v>2917109.7</v>
      </c>
      <c r="F24" s="68">
        <f t="shared" si="0"/>
        <v>81.290000000037253</v>
      </c>
      <c r="G24" s="69">
        <f t="shared" si="1"/>
        <v>99.997213415224479</v>
      </c>
      <c r="H24" s="68">
        <f t="shared" si="2"/>
        <v>100.00278666242824</v>
      </c>
    </row>
    <row r="25" spans="1:8">
      <c r="A25" s="71">
        <v>22</v>
      </c>
      <c r="B25" s="72" t="s">
        <v>158</v>
      </c>
      <c r="C25" s="83">
        <v>115</v>
      </c>
      <c r="D25" s="67">
        <v>2234131.6</v>
      </c>
      <c r="E25" s="67">
        <v>2225756.04</v>
      </c>
      <c r="F25" s="68">
        <f t="shared" si="0"/>
        <v>8375.5600000000559</v>
      </c>
      <c r="G25" s="69">
        <f t="shared" si="1"/>
        <v>99.625108923753629</v>
      </c>
      <c r="H25" s="68">
        <f t="shared" si="2"/>
        <v>100.37630179810722</v>
      </c>
    </row>
    <row r="26" spans="1:8">
      <c r="A26" s="81">
        <v>23</v>
      </c>
      <c r="B26" s="87" t="s">
        <v>159</v>
      </c>
      <c r="C26" s="83">
        <v>42</v>
      </c>
      <c r="D26" s="67">
        <v>2856777.52</v>
      </c>
      <c r="E26" s="67">
        <v>2777398.68</v>
      </c>
      <c r="F26" s="68">
        <f t="shared" si="0"/>
        <v>79378.839999999851</v>
      </c>
      <c r="G26" s="69">
        <f t="shared" si="1"/>
        <v>97.22138530409606</v>
      </c>
      <c r="H26" s="68">
        <f t="shared" si="2"/>
        <v>102.85802828998247</v>
      </c>
    </row>
    <row r="27" spans="1:8">
      <c r="A27" s="71">
        <v>24</v>
      </c>
      <c r="B27" s="72" t="s">
        <v>73</v>
      </c>
      <c r="C27" s="83">
        <v>1507</v>
      </c>
      <c r="D27" s="67">
        <v>9898647.4199999999</v>
      </c>
      <c r="E27" s="67">
        <v>9810023.4000000004</v>
      </c>
      <c r="F27" s="68">
        <f t="shared" si="0"/>
        <v>88624.019999999553</v>
      </c>
      <c r="G27" s="69">
        <f t="shared" si="1"/>
        <v>99.104685557130395</v>
      </c>
      <c r="H27" s="68">
        <f t="shared" si="2"/>
        <v>100.90340273806073</v>
      </c>
    </row>
    <row r="28" spans="1:8">
      <c r="A28" s="71">
        <v>25</v>
      </c>
      <c r="B28" s="72" t="s">
        <v>74</v>
      </c>
      <c r="C28" s="83">
        <v>1100</v>
      </c>
      <c r="D28" s="67">
        <v>6429093.5800000001</v>
      </c>
      <c r="E28" s="67">
        <v>5769901.0099999998</v>
      </c>
      <c r="F28" s="68">
        <f t="shared" si="0"/>
        <v>659192.5700000003</v>
      </c>
      <c r="G28" s="69">
        <f t="shared" si="1"/>
        <v>89.74672616291268</v>
      </c>
      <c r="H28" s="68">
        <f t="shared" si="2"/>
        <v>111.42467728402154</v>
      </c>
    </row>
    <row r="29" spans="1:8">
      <c r="A29" s="81">
        <v>43</v>
      </c>
      <c r="B29" s="88" t="s">
        <v>164</v>
      </c>
      <c r="C29" s="83"/>
      <c r="D29" s="74">
        <v>10423110.699999999</v>
      </c>
      <c r="E29" s="67">
        <v>10251500</v>
      </c>
      <c r="F29" s="68">
        <f t="shared" si="0"/>
        <v>171610.69999999925</v>
      </c>
      <c r="G29" s="69">
        <f t="shared" si="1"/>
        <v>98.353555815156028</v>
      </c>
      <c r="H29" s="68">
        <f t="shared" si="2"/>
        <v>101.67400575525531</v>
      </c>
    </row>
  </sheetData>
  <mergeCells count="6">
    <mergeCell ref="D1:H1"/>
    <mergeCell ref="D2:G2"/>
    <mergeCell ref="H2:H3"/>
    <mergeCell ref="A1:A3"/>
    <mergeCell ref="B1:B3"/>
    <mergeCell ref="C1:C2"/>
  </mergeCells>
  <pageMargins left="0.7" right="0.7" top="0.75" bottom="0.75" header="0.3" footer="0.3"/>
  <pageSetup paperSize="9" scale="94" fitToWidth="0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4" sqref="A4"/>
    </sheetView>
  </sheetViews>
  <sheetFormatPr defaultRowHeight="15"/>
  <cols>
    <col min="1" max="1" width="7.5703125" customWidth="1"/>
    <col min="2" max="2" width="30.85546875" customWidth="1"/>
    <col min="3" max="3" width="8" customWidth="1"/>
    <col min="4" max="4" width="11.28515625" customWidth="1"/>
    <col min="5" max="5" width="11.7109375" customWidth="1"/>
    <col min="6" max="6" width="11.42578125" customWidth="1"/>
    <col min="7" max="7" width="7.28515625" customWidth="1"/>
    <col min="8" max="8" width="8.5703125" customWidth="1"/>
    <col min="9" max="9" width="11.42578125" customWidth="1"/>
    <col min="10" max="10" width="12.28515625" customWidth="1"/>
    <col min="11" max="11" width="11.7109375" customWidth="1"/>
    <col min="12" max="12" width="8" customWidth="1"/>
    <col min="14" max="14" width="12.7109375" customWidth="1"/>
    <col min="15" max="15" width="12.42578125" customWidth="1"/>
    <col min="16" max="16" width="11.28515625" customWidth="1"/>
    <col min="17" max="17" width="7.7109375" customWidth="1"/>
    <col min="19" max="19" width="11.7109375" customWidth="1"/>
    <col min="20" max="20" width="12" customWidth="1"/>
    <col min="21" max="21" width="11.7109375" customWidth="1"/>
    <col min="22" max="22" width="11.42578125" customWidth="1"/>
    <col min="23" max="23" width="5.7109375" customWidth="1"/>
    <col min="24" max="24" width="11.5703125" customWidth="1"/>
    <col min="25" max="25" width="11.42578125" customWidth="1"/>
  </cols>
  <sheetData>
    <row r="1" spans="1:8" ht="15" customHeight="1">
      <c r="A1" s="364" t="s">
        <v>167</v>
      </c>
      <c r="B1" s="365" t="s">
        <v>1</v>
      </c>
      <c r="C1" s="366" t="s">
        <v>168</v>
      </c>
      <c r="D1" s="367" t="s">
        <v>176</v>
      </c>
      <c r="E1" s="368"/>
      <c r="F1" s="368"/>
      <c r="G1" s="368"/>
      <c r="H1" s="368"/>
    </row>
    <row r="2" spans="1:8" ht="25.5" customHeight="1">
      <c r="A2" s="364"/>
      <c r="B2" s="365"/>
      <c r="C2" s="366"/>
      <c r="D2" s="359" t="s">
        <v>170</v>
      </c>
      <c r="E2" s="360"/>
      <c r="F2" s="360"/>
      <c r="G2" s="361"/>
      <c r="H2" s="370" t="s">
        <v>171</v>
      </c>
    </row>
    <row r="3" spans="1:8" ht="78.75" customHeight="1">
      <c r="A3" s="364"/>
      <c r="B3" s="365"/>
      <c r="C3" s="62" t="s">
        <v>172</v>
      </c>
      <c r="D3" s="63" t="s">
        <v>173</v>
      </c>
      <c r="E3" s="63" t="s">
        <v>174</v>
      </c>
      <c r="F3" s="63" t="s">
        <v>216</v>
      </c>
      <c r="G3" s="63" t="s">
        <v>175</v>
      </c>
      <c r="H3" s="371"/>
    </row>
    <row r="4" spans="1:8">
      <c r="A4" s="64"/>
      <c r="B4" s="75" t="s">
        <v>143</v>
      </c>
      <c r="C4" s="70" t="s">
        <v>177</v>
      </c>
      <c r="D4" s="76"/>
      <c r="E4" s="68"/>
      <c r="F4" s="68"/>
      <c r="G4" s="69"/>
      <c r="H4" s="68"/>
    </row>
    <row r="5" spans="1:8">
      <c r="A5" s="71"/>
      <c r="B5" s="75" t="s">
        <v>144</v>
      </c>
      <c r="C5" s="70" t="s">
        <v>178</v>
      </c>
      <c r="D5" s="77">
        <v>257704.44</v>
      </c>
      <c r="E5" s="68">
        <v>255987.27</v>
      </c>
      <c r="F5" s="68">
        <f t="shared" ref="F5:F12" si="0">D5-E5</f>
        <v>1717.1700000000128</v>
      </c>
      <c r="G5" s="69">
        <f t="shared" ref="G5:G12" si="1">E5/D5*100</f>
        <v>99.3336668937485</v>
      </c>
      <c r="H5" s="68">
        <f t="shared" ref="H5:H12" si="2">D5/E5*100</f>
        <v>100.67080288797175</v>
      </c>
    </row>
    <row r="6" spans="1:8">
      <c r="A6" s="71"/>
      <c r="B6" s="78" t="s">
        <v>145</v>
      </c>
      <c r="C6" s="70" t="s">
        <v>179</v>
      </c>
      <c r="D6" s="120">
        <v>277885.83</v>
      </c>
      <c r="E6" s="68">
        <v>277507.17</v>
      </c>
      <c r="F6" s="68">
        <f t="shared" si="0"/>
        <v>378.6600000000326</v>
      </c>
      <c r="G6" s="69">
        <f t="shared" si="1"/>
        <v>99.863735405292147</v>
      </c>
      <c r="H6" s="68">
        <f t="shared" si="2"/>
        <v>100.13645052846745</v>
      </c>
    </row>
    <row r="7" spans="1:8">
      <c r="A7" s="71"/>
      <c r="B7" s="78" t="s">
        <v>146</v>
      </c>
      <c r="C7" s="70" t="s">
        <v>180</v>
      </c>
      <c r="D7" s="77">
        <v>256767.91</v>
      </c>
      <c r="E7" s="77">
        <v>256767.91</v>
      </c>
      <c r="F7" s="68">
        <f t="shared" si="0"/>
        <v>0</v>
      </c>
      <c r="G7" s="69">
        <f t="shared" si="1"/>
        <v>100</v>
      </c>
      <c r="H7" s="68">
        <f t="shared" si="2"/>
        <v>100</v>
      </c>
    </row>
    <row r="8" spans="1:8">
      <c r="A8" s="71"/>
      <c r="B8" s="78" t="s">
        <v>148</v>
      </c>
      <c r="C8" s="70" t="s">
        <v>181</v>
      </c>
      <c r="D8" s="77">
        <v>77560.14</v>
      </c>
      <c r="E8" s="68">
        <f>'[1](К3)школы финанс'!K15</f>
        <v>55819.78</v>
      </c>
      <c r="F8" s="68">
        <f t="shared" si="0"/>
        <v>21740.36</v>
      </c>
      <c r="G8" s="69">
        <f t="shared" si="1"/>
        <v>71.96967411353306</v>
      </c>
      <c r="H8" s="68">
        <f t="shared" si="2"/>
        <v>138.94741254802508</v>
      </c>
    </row>
    <row r="9" spans="1:8">
      <c r="A9" s="71"/>
      <c r="B9" s="79" t="s">
        <v>149</v>
      </c>
      <c r="C9" s="70" t="s">
        <v>182</v>
      </c>
      <c r="D9" s="77">
        <v>85060.14</v>
      </c>
      <c r="E9" s="68">
        <v>79351.02</v>
      </c>
      <c r="F9" s="68">
        <f t="shared" si="0"/>
        <v>5709.1199999999953</v>
      </c>
      <c r="G9" s="69">
        <f t="shared" si="1"/>
        <v>93.288137075720783</v>
      </c>
      <c r="H9" s="68">
        <f t="shared" si="2"/>
        <v>107.19476573836101</v>
      </c>
    </row>
    <row r="10" spans="1:8">
      <c r="A10" s="80"/>
      <c r="B10" s="78" t="s">
        <v>153</v>
      </c>
      <c r="C10" s="70" t="s">
        <v>177</v>
      </c>
      <c r="D10" s="77">
        <v>264633.33</v>
      </c>
      <c r="E10" s="77">
        <v>264633.33</v>
      </c>
      <c r="F10" s="68">
        <f t="shared" si="0"/>
        <v>0</v>
      </c>
      <c r="G10" s="69">
        <f t="shared" si="1"/>
        <v>100</v>
      </c>
      <c r="H10" s="68">
        <f t="shared" si="2"/>
        <v>100</v>
      </c>
    </row>
    <row r="11" spans="1:8">
      <c r="A11" s="80"/>
      <c r="B11" s="78" t="s">
        <v>157</v>
      </c>
      <c r="C11" s="70" t="s">
        <v>183</v>
      </c>
      <c r="D11" s="77">
        <v>768694.76</v>
      </c>
      <c r="E11" s="77">
        <v>768694.76</v>
      </c>
      <c r="F11" s="68">
        <f t="shared" si="0"/>
        <v>0</v>
      </c>
      <c r="G11" s="69">
        <f t="shared" si="1"/>
        <v>100</v>
      </c>
      <c r="H11" s="68">
        <f t="shared" si="2"/>
        <v>100</v>
      </c>
    </row>
    <row r="12" spans="1:8">
      <c r="A12" s="81"/>
      <c r="B12" s="78" t="s">
        <v>159</v>
      </c>
      <c r="C12" s="70" t="s">
        <v>184</v>
      </c>
      <c r="D12" s="77">
        <v>251360.68</v>
      </c>
      <c r="E12" s="68">
        <v>249783.49</v>
      </c>
      <c r="F12" s="68">
        <f t="shared" si="0"/>
        <v>1577.1900000000023</v>
      </c>
      <c r="G12" s="69">
        <f t="shared" si="1"/>
        <v>99.372539094022187</v>
      </c>
      <c r="H12" s="68">
        <f t="shared" si="2"/>
        <v>100.63142283743414</v>
      </c>
    </row>
  </sheetData>
  <mergeCells count="6">
    <mergeCell ref="D2:G2"/>
    <mergeCell ref="H2:H3"/>
    <mergeCell ref="A1:A3"/>
    <mergeCell ref="B1:B3"/>
    <mergeCell ref="C1:C2"/>
    <mergeCell ref="D1:H1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6" sqref="D6"/>
    </sheetView>
  </sheetViews>
  <sheetFormatPr defaultRowHeight="15"/>
  <cols>
    <col min="2" max="2" width="26" customWidth="1"/>
    <col min="3" max="3" width="5.7109375" customWidth="1"/>
    <col min="4" max="4" width="13.7109375" customWidth="1"/>
    <col min="5" max="5" width="14.7109375" customWidth="1"/>
    <col min="6" max="6" width="13.7109375" customWidth="1"/>
    <col min="7" max="7" width="8.140625" customWidth="1"/>
    <col min="9" max="9" width="11.42578125" customWidth="1"/>
    <col min="10" max="10" width="11.85546875" customWidth="1"/>
    <col min="11" max="11" width="12.140625" customWidth="1"/>
    <col min="12" max="12" width="10.28515625" customWidth="1"/>
    <col min="14" max="14" width="13" customWidth="1"/>
    <col min="15" max="15" width="12.85546875" customWidth="1"/>
    <col min="16" max="16" width="13" customWidth="1"/>
    <col min="17" max="17" width="8.42578125" customWidth="1"/>
    <col min="19" max="19" width="12.28515625" customWidth="1"/>
    <col min="20" max="20" width="12" customWidth="1"/>
    <col min="21" max="21" width="11.7109375" customWidth="1"/>
    <col min="25" max="25" width="13.5703125" customWidth="1"/>
    <col min="26" max="26" width="11.42578125" customWidth="1"/>
    <col min="27" max="27" width="11.85546875" customWidth="1"/>
    <col min="46" max="46" width="14.140625" customWidth="1"/>
    <col min="47" max="47" width="13.5703125" customWidth="1"/>
    <col min="48" max="48" width="12.42578125" customWidth="1"/>
    <col min="49" max="49" width="12.85546875" customWidth="1"/>
    <col min="50" max="50" width="11.5703125" customWidth="1"/>
  </cols>
  <sheetData>
    <row r="1" spans="1:8" ht="15" customHeight="1">
      <c r="A1" s="364" t="s">
        <v>167</v>
      </c>
      <c r="B1" s="365" t="s">
        <v>1</v>
      </c>
      <c r="C1" s="366" t="s">
        <v>168</v>
      </c>
      <c r="D1" s="367" t="s">
        <v>185</v>
      </c>
      <c r="E1" s="368"/>
      <c r="F1" s="368"/>
      <c r="G1" s="368"/>
      <c r="H1" s="369"/>
    </row>
    <row r="2" spans="1:8" ht="15.75" customHeight="1">
      <c r="A2" s="364"/>
      <c r="B2" s="365"/>
      <c r="C2" s="366"/>
      <c r="D2" s="359" t="s">
        <v>170</v>
      </c>
      <c r="E2" s="360"/>
      <c r="F2" s="360"/>
      <c r="G2" s="361"/>
      <c r="H2" s="362" t="s">
        <v>171</v>
      </c>
    </row>
    <row r="3" spans="1:8" ht="95.25" customHeight="1">
      <c r="A3" s="364"/>
      <c r="B3" s="365"/>
      <c r="C3" s="62" t="s">
        <v>172</v>
      </c>
      <c r="D3" s="63" t="s">
        <v>173</v>
      </c>
      <c r="E3" s="63" t="s">
        <v>174</v>
      </c>
      <c r="F3" s="63" t="s">
        <v>216</v>
      </c>
      <c r="G3" s="63" t="s">
        <v>175</v>
      </c>
      <c r="H3" s="363"/>
    </row>
    <row r="4" spans="1:8">
      <c r="A4" s="64">
        <v>41</v>
      </c>
      <c r="B4" s="65" t="s">
        <v>162</v>
      </c>
      <c r="C4" s="82"/>
      <c r="D4" s="67">
        <v>3630124</v>
      </c>
      <c r="E4" s="67">
        <v>3630124</v>
      </c>
      <c r="F4" s="67">
        <v>0</v>
      </c>
      <c r="G4" s="69">
        <f>E4/D4*100</f>
        <v>100</v>
      </c>
      <c r="H4" s="68">
        <f>D4/E4*100</f>
        <v>100</v>
      </c>
    </row>
    <row r="5" spans="1:8">
      <c r="A5" s="71">
        <v>42</v>
      </c>
      <c r="B5" s="72" t="s">
        <v>186</v>
      </c>
      <c r="C5" s="83"/>
      <c r="D5" s="67">
        <v>1303500</v>
      </c>
      <c r="E5" s="67">
        <v>1303500</v>
      </c>
      <c r="F5" s="68">
        <f t="shared" ref="F5:F8" si="0">D5-E5</f>
        <v>0</v>
      </c>
      <c r="G5" s="69">
        <f t="shared" ref="G5:G8" si="1">E5/D5*100</f>
        <v>100</v>
      </c>
      <c r="H5" s="68">
        <f t="shared" ref="H5:H8" si="2">D5/E5*100</f>
        <v>100</v>
      </c>
    </row>
    <row r="6" spans="1:8">
      <c r="A6" s="80">
        <v>45</v>
      </c>
      <c r="B6" s="86" t="s">
        <v>165</v>
      </c>
      <c r="C6" s="83"/>
      <c r="D6" s="67">
        <v>8101291.7999999998</v>
      </c>
      <c r="E6" s="67">
        <v>7991025.4000000004</v>
      </c>
      <c r="F6" s="68">
        <f t="shared" si="0"/>
        <v>110266.39999999944</v>
      </c>
      <c r="G6" s="69">
        <f t="shared" si="1"/>
        <v>98.638903489441034</v>
      </c>
      <c r="H6" s="68">
        <f t="shared" si="2"/>
        <v>101.37987798161672</v>
      </c>
    </row>
    <row r="7" spans="1:8">
      <c r="A7" s="80">
        <v>46</v>
      </c>
      <c r="B7" s="86" t="s">
        <v>101</v>
      </c>
      <c r="C7" s="83"/>
      <c r="D7" s="67">
        <v>23095206.460000001</v>
      </c>
      <c r="E7" s="67">
        <v>23095206.460000001</v>
      </c>
      <c r="F7" s="68">
        <f t="shared" si="0"/>
        <v>0</v>
      </c>
      <c r="G7" s="69">
        <f t="shared" si="1"/>
        <v>100</v>
      </c>
      <c r="H7" s="68">
        <f t="shared" si="2"/>
        <v>100</v>
      </c>
    </row>
    <row r="8" spans="1:8">
      <c r="A8" s="71">
        <v>47</v>
      </c>
      <c r="B8" s="72" t="s">
        <v>166</v>
      </c>
      <c r="C8" s="84"/>
      <c r="D8" s="74">
        <v>1845068.26</v>
      </c>
      <c r="E8" s="67">
        <v>1845068.26</v>
      </c>
      <c r="F8" s="68">
        <f t="shared" si="0"/>
        <v>0</v>
      </c>
      <c r="G8" s="69">
        <f t="shared" si="1"/>
        <v>100</v>
      </c>
      <c r="H8" s="68">
        <f t="shared" si="2"/>
        <v>100</v>
      </c>
    </row>
  </sheetData>
  <mergeCells count="6">
    <mergeCell ref="D1:H1"/>
    <mergeCell ref="D2:G2"/>
    <mergeCell ref="H2:H3"/>
    <mergeCell ref="A1:A3"/>
    <mergeCell ref="B1:B3"/>
    <mergeCell ref="C1:C2"/>
  </mergeCells>
  <pageMargins left="0.7" right="0.7" top="0.75" bottom="0.75" header="0.3" footer="0.3"/>
  <pageSetup paperSize="9" orientation="landscape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2"/>
  <sheetViews>
    <sheetView workbookViewId="0">
      <selection activeCell="B37" sqref="B37"/>
    </sheetView>
  </sheetViews>
  <sheetFormatPr defaultRowHeight="15"/>
  <cols>
    <col min="1" max="1" width="4.85546875" customWidth="1"/>
    <col min="2" max="2" width="39.140625" customWidth="1"/>
    <col min="7" max="7" width="3.5703125" customWidth="1"/>
    <col min="12" max="12" width="13.5703125" customWidth="1"/>
    <col min="13" max="13" width="13.42578125" customWidth="1"/>
  </cols>
  <sheetData>
    <row r="1" spans="1:10" ht="15.75" thickBot="1">
      <c r="A1" s="372" t="s">
        <v>215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>
      <c r="A2" s="288" t="s">
        <v>0</v>
      </c>
      <c r="B2" s="332" t="s">
        <v>1</v>
      </c>
      <c r="C2" s="373" t="s">
        <v>188</v>
      </c>
      <c r="D2" s="374"/>
      <c r="E2" s="375"/>
      <c r="F2" s="379" t="s">
        <v>189</v>
      </c>
      <c r="G2" s="89"/>
      <c r="H2" s="5"/>
    </row>
    <row r="3" spans="1:10" ht="24.75" customHeight="1">
      <c r="A3" s="289"/>
      <c r="B3" s="333"/>
      <c r="C3" s="376"/>
      <c r="D3" s="377"/>
      <c r="E3" s="378"/>
      <c r="F3" s="380"/>
      <c r="G3" s="89"/>
      <c r="H3" s="5"/>
    </row>
    <row r="4" spans="1:10" ht="23.25" thickBot="1">
      <c r="A4" s="290"/>
      <c r="B4" s="334"/>
      <c r="C4" s="90" t="s">
        <v>190</v>
      </c>
      <c r="D4" s="91" t="s">
        <v>191</v>
      </c>
      <c r="E4" s="92" t="s">
        <v>192</v>
      </c>
      <c r="F4" s="381"/>
      <c r="I4" t="s">
        <v>193</v>
      </c>
    </row>
    <row r="5" spans="1:10">
      <c r="A5" s="2">
        <v>1</v>
      </c>
      <c r="B5" s="2" t="s">
        <v>137</v>
      </c>
      <c r="C5" s="93">
        <v>100</v>
      </c>
      <c r="D5" s="94">
        <f>'к2 объем'!E6</f>
        <v>96.969696969696969</v>
      </c>
      <c r="E5" s="95">
        <f>'к3 школы финанс.'!H4</f>
        <v>102.59557362751926</v>
      </c>
      <c r="F5" s="95">
        <f>(C5+D5+E5)/3</f>
        <v>99.85509019907208</v>
      </c>
      <c r="I5" s="96" t="s">
        <v>194</v>
      </c>
      <c r="J5" s="96" t="s">
        <v>195</v>
      </c>
    </row>
    <row r="6" spans="1:10">
      <c r="A6" s="2">
        <v>2</v>
      </c>
      <c r="B6" s="1" t="s">
        <v>138</v>
      </c>
      <c r="C6" s="97">
        <f>89</f>
        <v>89</v>
      </c>
      <c r="D6" s="98">
        <f>'к2 объем'!E8</f>
        <v>113.95348837209302</v>
      </c>
      <c r="E6" s="95">
        <f>'к3 школы финанс.'!H5</f>
        <v>100.03284214156373</v>
      </c>
      <c r="F6" s="95">
        <f t="shared" ref="F6:F51" si="0">(C6+D6+E6)/3</f>
        <v>100.99544350455226</v>
      </c>
      <c r="I6" s="1" t="s">
        <v>196</v>
      </c>
      <c r="J6" s="1" t="s">
        <v>77</v>
      </c>
    </row>
    <row r="7" spans="1:10">
      <c r="A7" s="2">
        <v>3</v>
      </c>
      <c r="B7" s="1" t="s">
        <v>139</v>
      </c>
      <c r="C7" s="93">
        <f>'[2]1 этап школы'!AO9</f>
        <v>88.888888888888872</v>
      </c>
      <c r="D7" s="94">
        <f>'[2]2 этап объем'!D11</f>
        <v>140</v>
      </c>
      <c r="E7" s="95">
        <f>'[2]школы финанс'!R6</f>
        <v>154.29732095948273</v>
      </c>
      <c r="F7" s="95">
        <f t="shared" si="0"/>
        <v>127.72873661612387</v>
      </c>
      <c r="H7" t="s">
        <v>187</v>
      </c>
      <c r="I7" s="1" t="s">
        <v>197</v>
      </c>
      <c r="J7" s="1" t="s">
        <v>78</v>
      </c>
    </row>
    <row r="8" spans="1:10">
      <c r="A8" s="2">
        <v>4</v>
      </c>
      <c r="B8" s="1" t="s">
        <v>140</v>
      </c>
      <c r="C8" s="97">
        <f>'[2]1 этап школы'!AO10</f>
        <v>98.888888888888872</v>
      </c>
      <c r="D8" s="98">
        <f>'[2]2 этап объем'!D13</f>
        <v>93</v>
      </c>
      <c r="E8" s="95">
        <f>'[2]школы финанс'!R7</f>
        <v>162.05897985550405</v>
      </c>
      <c r="F8" s="95">
        <f t="shared" si="0"/>
        <v>117.98262291479763</v>
      </c>
      <c r="I8" s="1" t="s">
        <v>198</v>
      </c>
      <c r="J8" s="1" t="s">
        <v>79</v>
      </c>
    </row>
    <row r="9" spans="1:10">
      <c r="A9" s="2">
        <v>5</v>
      </c>
      <c r="B9" s="1" t="s">
        <v>141</v>
      </c>
      <c r="C9" s="93">
        <f>'[2]1 этап школы'!AO11</f>
        <v>84.583333333333329</v>
      </c>
      <c r="D9" s="98">
        <f>'[2]2 этап объем'!E15</f>
        <v>79.090909090909093</v>
      </c>
      <c r="E9" s="95">
        <f>'[2]школы финанс'!R8</f>
        <v>172.36631300261416</v>
      </c>
      <c r="F9" s="95">
        <f t="shared" si="0"/>
        <v>112.01351847561887</v>
      </c>
    </row>
    <row r="10" spans="1:10">
      <c r="A10" s="2">
        <v>6</v>
      </c>
      <c r="B10" s="1" t="s">
        <v>142</v>
      </c>
      <c r="C10" s="97">
        <f>'[2]1 этап школы'!AO12</f>
        <v>131.9047619047619</v>
      </c>
      <c r="D10" s="94">
        <f>'[2]2 этап объем'!E16</f>
        <v>97.395833333333343</v>
      </c>
      <c r="E10" s="95">
        <f>'[2]школы финанс'!R9</f>
        <v>213.07906440448014</v>
      </c>
      <c r="F10" s="95">
        <f t="shared" si="0"/>
        <v>147.45988654752512</v>
      </c>
    </row>
    <row r="11" spans="1:10">
      <c r="A11" s="2">
        <v>7</v>
      </c>
      <c r="B11" s="1" t="s">
        <v>143</v>
      </c>
      <c r="C11" s="97">
        <f>'к1 школы'!AV13</f>
        <v>108.84920634920634</v>
      </c>
      <c r="D11" s="94">
        <f>'к2 объем'!H17</f>
        <v>109.52380952380953</v>
      </c>
      <c r="E11" s="95">
        <f>'к3 школы финанс.'!H10</f>
        <v>101.01287424184815</v>
      </c>
      <c r="F11" s="95">
        <f t="shared" si="0"/>
        <v>106.46196337162134</v>
      </c>
      <c r="I11" t="s">
        <v>199</v>
      </c>
    </row>
    <row r="12" spans="1:10">
      <c r="A12" s="2">
        <v>8</v>
      </c>
      <c r="B12" s="1" t="s">
        <v>144</v>
      </c>
      <c r="C12" s="97">
        <f>'к1 школы'!AV12</f>
        <v>98.468253968253975</v>
      </c>
      <c r="D12" s="98">
        <f>'к2 объем'!H19</f>
        <v>108.33333333333333</v>
      </c>
      <c r="E12" s="95">
        <f>'к3 школы финанс.'!H11</f>
        <v>100.75459023039761</v>
      </c>
      <c r="F12" s="95">
        <f t="shared" si="0"/>
        <v>102.51872584399496</v>
      </c>
      <c r="I12" s="96" t="s">
        <v>200</v>
      </c>
      <c r="J12" s="96" t="s">
        <v>195</v>
      </c>
    </row>
    <row r="13" spans="1:10">
      <c r="A13" s="2">
        <v>9</v>
      </c>
      <c r="B13" s="1" t="s">
        <v>145</v>
      </c>
      <c r="C13" s="97">
        <f>'к1 школы'!AV9</f>
        <v>101.25</v>
      </c>
      <c r="D13" s="94">
        <f>'к2 объем'!H22</f>
        <v>114.28571428571428</v>
      </c>
      <c r="E13" s="95">
        <f>'к3 школы финанс.'!H12</f>
        <v>101.01082492225547</v>
      </c>
      <c r="F13" s="95">
        <f t="shared" si="0"/>
        <v>105.51551306932326</v>
      </c>
      <c r="I13" s="1" t="s">
        <v>201</v>
      </c>
      <c r="J13" s="1" t="s">
        <v>77</v>
      </c>
    </row>
    <row r="14" spans="1:10">
      <c r="A14" s="2">
        <v>10</v>
      </c>
      <c r="B14" s="1" t="s">
        <v>146</v>
      </c>
      <c r="C14" s="93">
        <f>'к1 школы'!AV10</f>
        <v>102.44444444444443</v>
      </c>
      <c r="D14" s="94">
        <f>'к2 объем'!H25</f>
        <v>100</v>
      </c>
      <c r="E14" s="95">
        <f>'к3 школы финанс.'!H13</f>
        <v>110.37662749887383</v>
      </c>
      <c r="F14" s="95">
        <f t="shared" si="0"/>
        <v>104.27369064777275</v>
      </c>
      <c r="I14" s="1" t="s">
        <v>202</v>
      </c>
      <c r="J14" s="1" t="s">
        <v>78</v>
      </c>
    </row>
    <row r="15" spans="1:10">
      <c r="A15" s="2">
        <v>11</v>
      </c>
      <c r="B15" s="1" t="s">
        <v>147</v>
      </c>
      <c r="C15" s="97">
        <f>'[2]1 этап школы'!AO17</f>
        <v>1813.6904761904761</v>
      </c>
      <c r="D15" s="94">
        <f>'[2]2 этап объем'!E28</f>
        <v>97.631133671742816</v>
      </c>
      <c r="E15" s="95">
        <f>'[2]школы финанс'!R14</f>
        <v>168.94087706477697</v>
      </c>
      <c r="F15" s="95">
        <f t="shared" si="0"/>
        <v>693.42082897566536</v>
      </c>
      <c r="I15" s="1" t="s">
        <v>203</v>
      </c>
      <c r="J15" s="1" t="s">
        <v>79</v>
      </c>
    </row>
    <row r="16" spans="1:10">
      <c r="A16" s="2">
        <v>12</v>
      </c>
      <c r="B16" s="1" t="s">
        <v>148</v>
      </c>
      <c r="C16" s="97">
        <f>'к1 школы'!AV8</f>
        <v>99</v>
      </c>
      <c r="D16" s="98">
        <f>'к2 объем'!H29</f>
        <v>120.4946996466431</v>
      </c>
      <c r="E16" s="95">
        <f>'к3 школы финанс.'!H15</f>
        <v>103.59168421973273</v>
      </c>
      <c r="F16" s="95">
        <f t="shared" si="0"/>
        <v>107.69546128879193</v>
      </c>
    </row>
    <row r="17" spans="1:10">
      <c r="A17" s="2">
        <v>13</v>
      </c>
      <c r="B17" s="1" t="s">
        <v>149</v>
      </c>
      <c r="C17" s="97">
        <f>'к1 школы'!AV7</f>
        <v>98.88666666666667</v>
      </c>
      <c r="D17" s="98">
        <f>'к2 объем'!H29</f>
        <v>120.4946996466431</v>
      </c>
      <c r="E17" s="95">
        <f>'[2]школы финанс'!R16</f>
        <v>171.6419395412297</v>
      </c>
      <c r="F17" s="95">
        <f t="shared" si="0"/>
        <v>130.34110195151314</v>
      </c>
    </row>
    <row r="18" spans="1:10">
      <c r="A18" s="2">
        <v>14</v>
      </c>
      <c r="B18" s="1" t="s">
        <v>150</v>
      </c>
      <c r="C18" s="93">
        <f>'[2]1 этап школы'!AO20</f>
        <v>80.44784580498866</v>
      </c>
      <c r="D18" s="94">
        <v>99.7</v>
      </c>
      <c r="E18" s="95">
        <v>100</v>
      </c>
      <c r="F18" s="95">
        <f t="shared" si="0"/>
        <v>93.382615268329559</v>
      </c>
      <c r="I18" t="s">
        <v>204</v>
      </c>
    </row>
    <row r="19" spans="1:10" ht="15.75" customHeight="1">
      <c r="A19" s="2">
        <v>15</v>
      </c>
      <c r="B19" s="1" t="s">
        <v>151</v>
      </c>
      <c r="C19" s="97">
        <f>'[2]1 этап школы'!AO21</f>
        <v>136.72051138484508</v>
      </c>
      <c r="D19" s="94">
        <v>102</v>
      </c>
      <c r="E19" s="95">
        <f>'[2]школы финанс'!R18</f>
        <v>158.13619617097567</v>
      </c>
      <c r="F19" s="95">
        <f t="shared" si="0"/>
        <v>132.2855691852736</v>
      </c>
      <c r="I19" s="96" t="s">
        <v>205</v>
      </c>
      <c r="J19" s="96" t="s">
        <v>195</v>
      </c>
    </row>
    <row r="20" spans="1:10" ht="14.25" customHeight="1">
      <c r="A20" s="2">
        <v>16</v>
      </c>
      <c r="B20" s="1" t="s">
        <v>152</v>
      </c>
      <c r="C20" s="97">
        <f>'[2]1 этап школы'!AO22</f>
        <v>124.99415204678361</v>
      </c>
      <c r="D20" s="94">
        <v>96.7</v>
      </c>
      <c r="E20" s="95">
        <f>'[2]школы финанс'!R19</f>
        <v>179.00169870407692</v>
      </c>
      <c r="F20" s="95">
        <f t="shared" si="0"/>
        <v>133.56528358362019</v>
      </c>
      <c r="I20" s="13" t="s">
        <v>206</v>
      </c>
      <c r="J20" s="119" t="s">
        <v>207</v>
      </c>
    </row>
    <row r="21" spans="1:10">
      <c r="A21" s="2">
        <v>17</v>
      </c>
      <c r="B21" s="1" t="s">
        <v>153</v>
      </c>
      <c r="C21" s="97">
        <f>'к1 школы'!AV14</f>
        <v>105.32380952380953</v>
      </c>
      <c r="D21" s="94">
        <f>'к2 объем'!H40</f>
        <v>100</v>
      </c>
      <c r="E21" s="95">
        <f>'к3 школы финанс.'!H20</f>
        <v>145.89587304481745</v>
      </c>
      <c r="F21" s="95">
        <f t="shared" si="0"/>
        <v>117.07322752287565</v>
      </c>
      <c r="I21" s="12" t="s">
        <v>208</v>
      </c>
      <c r="J21" s="99" t="s">
        <v>209</v>
      </c>
    </row>
    <row r="22" spans="1:10">
      <c r="A22" s="2">
        <v>18</v>
      </c>
      <c r="B22" s="1" t="s">
        <v>154</v>
      </c>
      <c r="C22" s="97">
        <f>'[2]1 этап школы'!AO24</f>
        <v>174.40476190476193</v>
      </c>
      <c r="D22" s="94">
        <v>99.6</v>
      </c>
      <c r="E22" s="95">
        <f>'[2]школы финанс'!R21</f>
        <v>160.64354812705176</v>
      </c>
      <c r="F22" s="95">
        <f t="shared" si="0"/>
        <v>144.88277001060456</v>
      </c>
      <c r="I22" s="100"/>
      <c r="J22" s="100"/>
    </row>
    <row r="23" spans="1:10">
      <c r="A23" s="2">
        <v>19</v>
      </c>
      <c r="B23" s="1" t="s">
        <v>155</v>
      </c>
      <c r="C23" s="97">
        <f>'к1 школы'!AV15</f>
        <v>100.83333333333333</v>
      </c>
      <c r="D23" s="94">
        <f>'к2 объем'!H44</f>
        <v>119.04761904761905</v>
      </c>
      <c r="E23" s="95">
        <f>'к3 школы финанс.'!H22</f>
        <v>102.45373642232836</v>
      </c>
      <c r="F23" s="95">
        <f t="shared" si="0"/>
        <v>107.44489626776026</v>
      </c>
    </row>
    <row r="24" spans="1:10">
      <c r="A24" s="2">
        <v>20</v>
      </c>
      <c r="B24" s="1" t="s">
        <v>156</v>
      </c>
      <c r="C24" s="97">
        <f>'[2]1 этап школы'!AO26</f>
        <v>166.42628205128207</v>
      </c>
      <c r="D24" s="94">
        <v>100</v>
      </c>
      <c r="E24" s="95">
        <f>'[2]школы финанс'!R23</f>
        <v>166.59404366544783</v>
      </c>
      <c r="F24" s="95">
        <f t="shared" si="0"/>
        <v>144.34010857224331</v>
      </c>
      <c r="I24" t="s">
        <v>210</v>
      </c>
    </row>
    <row r="25" spans="1:10">
      <c r="A25" s="2">
        <v>21</v>
      </c>
      <c r="B25" s="1" t="s">
        <v>157</v>
      </c>
      <c r="C25" s="93">
        <f>'к1 школы'!AV11</f>
        <v>107.1111111111111</v>
      </c>
      <c r="D25" s="101">
        <f>'к2 объем'!H48</f>
        <v>122.58064516129032</v>
      </c>
      <c r="E25" s="95">
        <f>'к3 школы финанс.'!H24</f>
        <v>100.00278666242824</v>
      </c>
      <c r="F25" s="95">
        <f t="shared" si="0"/>
        <v>109.89818097827656</v>
      </c>
      <c r="I25" s="96" t="s">
        <v>200</v>
      </c>
      <c r="J25" s="96" t="s">
        <v>195</v>
      </c>
    </row>
    <row r="26" spans="1:10">
      <c r="A26" s="2">
        <v>22</v>
      </c>
      <c r="B26" s="1" t="s">
        <v>158</v>
      </c>
      <c r="C26" s="97">
        <f>'[2]1 этап школы'!AO28</f>
        <v>109.16666666666667</v>
      </c>
      <c r="D26" s="94">
        <v>98.3</v>
      </c>
      <c r="E26" s="95">
        <f>'[2]школы финанс'!R25</f>
        <v>157.31229526642488</v>
      </c>
      <c r="F26" s="95">
        <f t="shared" si="0"/>
        <v>121.59298731103051</v>
      </c>
      <c r="I26" s="1" t="s">
        <v>211</v>
      </c>
      <c r="J26" s="1" t="s">
        <v>77</v>
      </c>
    </row>
    <row r="27" spans="1:10">
      <c r="A27" s="2">
        <v>23</v>
      </c>
      <c r="B27" s="1" t="s">
        <v>159</v>
      </c>
      <c r="C27" s="93">
        <f>'к1 школы'!AV16</f>
        <v>99.583333333333329</v>
      </c>
      <c r="D27" s="94">
        <f>'к2 объем'!H53</f>
        <v>100</v>
      </c>
      <c r="E27" s="95">
        <f>'к3 школы финанс.'!H26</f>
        <v>102.85802828998247</v>
      </c>
      <c r="F27" s="95">
        <f t="shared" si="0"/>
        <v>100.81378720777194</v>
      </c>
      <c r="I27" s="1" t="s">
        <v>212</v>
      </c>
      <c r="J27" s="1" t="s">
        <v>78</v>
      </c>
    </row>
    <row r="28" spans="1:10">
      <c r="A28" s="2">
        <v>24</v>
      </c>
      <c r="B28" s="1" t="s">
        <v>73</v>
      </c>
      <c r="C28" s="102">
        <f>'к1 внеш'!AE4</f>
        <v>154.44444444444446</v>
      </c>
      <c r="D28" s="94">
        <f>'к2 объем'!E56</f>
        <v>103.98142003981421</v>
      </c>
      <c r="E28" s="95">
        <f>'к3 школы финанс.'!H27</f>
        <v>100.90340273806073</v>
      </c>
      <c r="F28" s="95">
        <f t="shared" si="0"/>
        <v>119.7764224074398</v>
      </c>
      <c r="I28" s="1" t="s">
        <v>213</v>
      </c>
      <c r="J28" s="1" t="s">
        <v>79</v>
      </c>
    </row>
    <row r="29" spans="1:10">
      <c r="A29" s="2">
        <v>25</v>
      </c>
      <c r="B29" s="1" t="s">
        <v>74</v>
      </c>
      <c r="C29" s="103">
        <f>'к1 внеш'!AE5</f>
        <v>90.977630285152415</v>
      </c>
      <c r="D29" s="94">
        <f>'к2 объем'!E57</f>
        <v>100</v>
      </c>
      <c r="E29" s="95">
        <f>'к3 школы финанс.'!H28</f>
        <v>111.42467728402154</v>
      </c>
      <c r="F29" s="95">
        <f t="shared" si="0"/>
        <v>100.80076918972465</v>
      </c>
    </row>
    <row r="30" spans="1:10">
      <c r="A30" s="2">
        <v>26</v>
      </c>
      <c r="B30" s="1" t="s">
        <v>10</v>
      </c>
      <c r="C30" s="102">
        <f>'к1 сады'!BD7</f>
        <v>100</v>
      </c>
      <c r="D30" s="94">
        <f>'к2 объем'!E58</f>
        <v>100</v>
      </c>
      <c r="E30" s="52">
        <f>'к3 сады финанс.'!I4</f>
        <v>106.32371714896533</v>
      </c>
      <c r="F30" s="95">
        <f t="shared" si="0"/>
        <v>102.10790571632178</v>
      </c>
    </row>
    <row r="31" spans="1:10">
      <c r="A31" s="2">
        <v>27</v>
      </c>
      <c r="B31" s="1" t="s">
        <v>11</v>
      </c>
      <c r="C31" s="103">
        <f>'к1 сады'!BD8</f>
        <v>93</v>
      </c>
      <c r="D31" s="94">
        <f>'к2 объем'!E59</f>
        <v>100</v>
      </c>
      <c r="E31" s="52">
        <f>'[2]сады финанс'!S5</f>
        <v>183.08473040051931</v>
      </c>
      <c r="F31" s="95">
        <f t="shared" si="0"/>
        <v>125.36157680017311</v>
      </c>
    </row>
    <row r="32" spans="1:10">
      <c r="A32" s="2">
        <v>28</v>
      </c>
      <c r="B32" s="1" t="s">
        <v>12</v>
      </c>
      <c r="C32" s="103">
        <f>'к1 сады'!BD9</f>
        <v>87</v>
      </c>
      <c r="D32" s="94">
        <f>'к2 объем'!H60</f>
        <v>100</v>
      </c>
      <c r="E32" s="52">
        <f>'к3 сады финанс.'!I6</f>
        <v>100.50998377708515</v>
      </c>
      <c r="F32" s="95">
        <f t="shared" si="0"/>
        <v>95.836661259028389</v>
      </c>
    </row>
    <row r="33" spans="1:23">
      <c r="A33" s="2">
        <v>29</v>
      </c>
      <c r="B33" s="1" t="s">
        <v>13</v>
      </c>
      <c r="C33" s="103">
        <f>'к1 сады'!BD10</f>
        <v>87</v>
      </c>
      <c r="D33" s="98">
        <f>'к2 объем'!H61</f>
        <v>90</v>
      </c>
      <c r="E33" s="52">
        <f>'к3 сады финанс.'!I7</f>
        <v>101.94425894577381</v>
      </c>
      <c r="F33" s="95">
        <f t="shared" si="0"/>
        <v>92.98141964859127</v>
      </c>
      <c r="H33" s="104"/>
    </row>
    <row r="34" spans="1:23">
      <c r="A34" s="2">
        <v>30</v>
      </c>
      <c r="B34" s="1" t="s">
        <v>14</v>
      </c>
      <c r="C34" s="103">
        <f>'к1 сады'!BD11</f>
        <v>93</v>
      </c>
      <c r="D34" s="94">
        <f>'к2 объем'!E62</f>
        <v>100</v>
      </c>
      <c r="E34" s="52">
        <f>'к3 сады финанс.'!I8</f>
        <v>101.3268486283158</v>
      </c>
      <c r="F34" s="95">
        <f t="shared" si="0"/>
        <v>98.108949542771938</v>
      </c>
      <c r="H34" s="104"/>
    </row>
    <row r="35" spans="1:23">
      <c r="A35" s="2">
        <v>31</v>
      </c>
      <c r="B35" s="1" t="s">
        <v>15</v>
      </c>
      <c r="C35" s="102">
        <f>'к1 сады'!BD12</f>
        <v>93</v>
      </c>
      <c r="D35" s="94">
        <f>'к2 объем'!E63</f>
        <v>100</v>
      </c>
      <c r="E35" s="52">
        <f>'к3 сады финанс.'!I9</f>
        <v>102.29399515591653</v>
      </c>
      <c r="F35" s="95">
        <f t="shared" si="0"/>
        <v>98.431331718638845</v>
      </c>
    </row>
    <row r="36" spans="1:23">
      <c r="A36" s="2">
        <v>32</v>
      </c>
      <c r="B36" s="1" t="s">
        <v>16</v>
      </c>
      <c r="C36" s="102">
        <f>'к1 сады'!BD13</f>
        <v>93</v>
      </c>
      <c r="D36" s="94">
        <f>'к2 объем'!E64</f>
        <v>97.297297297297305</v>
      </c>
      <c r="E36" s="52">
        <f>'[2]сады финанс'!S10</f>
        <v>198.4028847064892</v>
      </c>
      <c r="F36" s="95">
        <f t="shared" si="0"/>
        <v>129.5667273345955</v>
      </c>
    </row>
    <row r="37" spans="1:23">
      <c r="A37" s="2">
        <v>33</v>
      </c>
      <c r="B37" s="1" t="s">
        <v>161</v>
      </c>
      <c r="C37" s="102">
        <f>'к1 сады'!BD14</f>
        <v>93</v>
      </c>
      <c r="D37" s="94">
        <f>'к2 объем'!H65</f>
        <v>100</v>
      </c>
      <c r="E37" s="52">
        <f>'к3 сады финанс.'!I10</f>
        <v>113.98130438607636</v>
      </c>
      <c r="F37" s="95">
        <f t="shared" si="0"/>
        <v>102.32710146202545</v>
      </c>
    </row>
    <row r="38" spans="1:23">
      <c r="A38" s="2">
        <v>34</v>
      </c>
      <c r="B38" s="1" t="s">
        <v>17</v>
      </c>
      <c r="C38" s="103">
        <f>'к1 сады'!BD15</f>
        <v>93</v>
      </c>
      <c r="D38" s="94">
        <f>'к2 объем'!E66</f>
        <v>100</v>
      </c>
      <c r="E38" s="52">
        <f>'к3 сады финанс.'!I12</f>
        <v>102.41982586676571</v>
      </c>
      <c r="F38" s="95">
        <f t="shared" si="0"/>
        <v>98.473275288921897</v>
      </c>
      <c r="J38" t="s">
        <v>25</v>
      </c>
    </row>
    <row r="39" spans="1:23">
      <c r="A39" s="2">
        <v>35</v>
      </c>
      <c r="B39" s="1" t="s">
        <v>18</v>
      </c>
      <c r="C39" s="102">
        <f>'к1 сады'!BD16</f>
        <v>87</v>
      </c>
      <c r="D39" s="94">
        <f>'к2 объем'!E67</f>
        <v>100</v>
      </c>
      <c r="E39" s="52">
        <f>'к3 сады финанс.'!I13</f>
        <v>100.22787007708705</v>
      </c>
      <c r="F39" s="95">
        <f t="shared" si="0"/>
        <v>95.742623359029025</v>
      </c>
    </row>
    <row r="40" spans="1:23">
      <c r="A40" s="2">
        <v>36</v>
      </c>
      <c r="B40" s="1" t="s">
        <v>19</v>
      </c>
      <c r="C40" s="102">
        <f>'к1 сады'!BD16</f>
        <v>87</v>
      </c>
      <c r="D40" s="94">
        <v>100</v>
      </c>
      <c r="E40" s="52">
        <v>154</v>
      </c>
      <c r="F40" s="95">
        <f t="shared" si="0"/>
        <v>113.66666666666667</v>
      </c>
    </row>
    <row r="41" spans="1:23">
      <c r="A41" s="2">
        <v>37</v>
      </c>
      <c r="B41" s="1" t="s">
        <v>20</v>
      </c>
      <c r="C41" s="102">
        <f>'к1 сады'!BD18</f>
        <v>93</v>
      </c>
      <c r="D41" s="94">
        <f>'к2 объем'!E69</f>
        <v>100</v>
      </c>
      <c r="E41" s="52">
        <f>'к3 сады финанс.'!I14</f>
        <v>102.46633221702481</v>
      </c>
      <c r="F41" s="95">
        <f t="shared" si="0"/>
        <v>98.488777405674952</v>
      </c>
    </row>
    <row r="42" spans="1:23">
      <c r="A42" s="2">
        <v>38</v>
      </c>
      <c r="B42" s="1" t="s">
        <v>21</v>
      </c>
      <c r="C42" s="102">
        <f>'к1 сады'!BD19</f>
        <v>93</v>
      </c>
      <c r="D42" s="94">
        <f>'к2 объем'!E70</f>
        <v>100</v>
      </c>
      <c r="E42" s="52">
        <f>'к3 сады финанс.'!I16</f>
        <v>100</v>
      </c>
      <c r="F42" s="95">
        <f t="shared" si="0"/>
        <v>97.666666666666671</v>
      </c>
    </row>
    <row r="43" spans="1:23">
      <c r="A43" s="2">
        <v>39</v>
      </c>
      <c r="B43" s="1" t="s">
        <v>22</v>
      </c>
      <c r="C43" s="102">
        <f>'к1 сады'!BD20</f>
        <v>93</v>
      </c>
      <c r="D43" s="94">
        <f>'к2 объем'!H71</f>
        <v>100</v>
      </c>
      <c r="E43" s="52">
        <f>'к3 сады финанс.'!I17</f>
        <v>100.10631045731529</v>
      </c>
      <c r="F43" s="95">
        <f t="shared" si="0"/>
        <v>97.702103485771772</v>
      </c>
    </row>
    <row r="44" spans="1:23">
      <c r="A44" s="2">
        <v>40</v>
      </c>
      <c r="B44" s="1" t="s">
        <v>23</v>
      </c>
      <c r="C44" s="103">
        <f>'к1 сады'!BD21</f>
        <v>67</v>
      </c>
      <c r="D44" s="94">
        <f>'к2 объем'!E72</f>
        <v>100</v>
      </c>
      <c r="E44" s="52">
        <f>'к3 сады финанс.'!I18</f>
        <v>104.10989501975001</v>
      </c>
      <c r="F44" s="95">
        <f t="shared" si="0"/>
        <v>90.369965006583342</v>
      </c>
    </row>
    <row r="45" spans="1:23">
      <c r="A45" s="2">
        <v>41</v>
      </c>
      <c r="B45" s="1" t="s">
        <v>162</v>
      </c>
      <c r="C45" s="102">
        <f>'к1 олимп'!J5</f>
        <v>100</v>
      </c>
      <c r="D45" s="94">
        <f>'к2 объем'!E73</f>
        <v>100</v>
      </c>
      <c r="E45" s="52">
        <f>'к3 прочее финанс.'!H4</f>
        <v>100</v>
      </c>
      <c r="F45" s="95">
        <f t="shared" si="0"/>
        <v>100</v>
      </c>
    </row>
    <row r="46" spans="1:23">
      <c r="A46" s="2">
        <v>42</v>
      </c>
      <c r="B46" s="43" t="s">
        <v>186</v>
      </c>
      <c r="C46" s="102">
        <f>'к1 вести'!P4</f>
        <v>100</v>
      </c>
      <c r="D46" s="98">
        <f>'к2 объем'!E74</f>
        <v>83.557046979865774</v>
      </c>
      <c r="E46" s="52">
        <f>'к3 прочее финанс.'!H5</f>
        <v>100</v>
      </c>
      <c r="F46" s="95">
        <f t="shared" si="0"/>
        <v>94.519015659955258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</row>
    <row r="47" spans="1:23">
      <c r="A47" s="2">
        <v>43</v>
      </c>
      <c r="B47" s="1" t="s">
        <v>164</v>
      </c>
      <c r="C47" s="102">
        <f>'к1 ДШИ'!AQ5</f>
        <v>94.615384615384613</v>
      </c>
      <c r="D47" s="94">
        <f>'к2 объем'!E75</f>
        <v>50</v>
      </c>
      <c r="E47" s="52">
        <f>'к3 школы финанс.'!H29</f>
        <v>101.67400575525531</v>
      </c>
      <c r="F47" s="95">
        <f t="shared" si="0"/>
        <v>82.096463456879974</v>
      </c>
    </row>
    <row r="48" spans="1:23">
      <c r="A48" s="2">
        <v>44</v>
      </c>
      <c r="B48" s="1" t="s">
        <v>24</v>
      </c>
      <c r="C48" s="102">
        <f>'к1 сады'!BD22</f>
        <v>93</v>
      </c>
      <c r="D48" s="94">
        <f>'к2 объем'!E76</f>
        <v>99.447513812154696</v>
      </c>
      <c r="E48" s="52">
        <f>'к3 сады финанс.'!I19</f>
        <v>102.23617016705064</v>
      </c>
      <c r="F48" s="95">
        <f t="shared" si="0"/>
        <v>98.227894659735114</v>
      </c>
    </row>
    <row r="49" spans="1:23">
      <c r="A49" s="2">
        <v>45</v>
      </c>
      <c r="B49" s="1" t="s">
        <v>165</v>
      </c>
      <c r="C49" s="105">
        <f>'к1 ЦБС'!V5</f>
        <v>81.169996380145506</v>
      </c>
      <c r="D49" s="106">
        <f>'к2 объем'!E77</f>
        <v>100</v>
      </c>
      <c r="E49" s="107">
        <f>'к3 прочее финанс.'!H6</f>
        <v>101.37987798161672</v>
      </c>
      <c r="F49" s="95">
        <f t="shared" si="0"/>
        <v>94.183291453920745</v>
      </c>
    </row>
    <row r="50" spans="1:23">
      <c r="A50" s="2">
        <v>46</v>
      </c>
      <c r="B50" s="108" t="s">
        <v>101</v>
      </c>
      <c r="C50" s="109">
        <f>'к1 РЦКиД'!AE5</f>
        <v>100</v>
      </c>
      <c r="D50" s="110">
        <f>'к2 объем'!E78</f>
        <v>31.383632342098792</v>
      </c>
      <c r="E50" s="111">
        <f>'к3 прочее финанс.'!H7</f>
        <v>100</v>
      </c>
      <c r="F50" s="95">
        <f t="shared" si="0"/>
        <v>77.127877447366259</v>
      </c>
    </row>
    <row r="51" spans="1:23">
      <c r="A51" s="2">
        <v>47</v>
      </c>
      <c r="B51" s="43" t="s">
        <v>166</v>
      </c>
      <c r="C51" s="93">
        <f>[2]каскад!AH5</f>
        <v>81.547619047619051</v>
      </c>
      <c r="D51" s="98">
        <f>'[2]2 этап объем'!E80</f>
        <v>50</v>
      </c>
      <c r="E51" s="95">
        <f>'[2]прочее финанс'!R8</f>
        <v>153.73776251022466</v>
      </c>
      <c r="F51" s="112">
        <f t="shared" si="0"/>
        <v>95.095127185947902</v>
      </c>
      <c r="G51" s="113"/>
      <c r="H51" s="11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</row>
    <row r="52" spans="1:23">
      <c r="A52" s="115"/>
      <c r="B52" s="116" t="s">
        <v>214</v>
      </c>
      <c r="C52" s="117">
        <f>SUM(C5:C51)/47</f>
        <v>137.63025111848046</v>
      </c>
      <c r="D52" s="117">
        <f t="shared" ref="D52:F52" si="1">SUM(D5:D51)/47</f>
        <v>98.612095586256572</v>
      </c>
      <c r="E52" s="117">
        <f t="shared" si="1"/>
        <v>125.04705470823673</v>
      </c>
      <c r="F52" s="117">
        <f t="shared" si="1"/>
        <v>120.42980047099131</v>
      </c>
      <c r="G52" s="118"/>
      <c r="H52" s="7"/>
    </row>
  </sheetData>
  <mergeCells count="5">
    <mergeCell ref="A1:J1"/>
    <mergeCell ref="A2:A4"/>
    <mergeCell ref="B2:B4"/>
    <mergeCell ref="C2:E3"/>
    <mergeCell ref="F2:F4"/>
  </mergeCells>
  <pageMargins left="0.7" right="0.7" top="0.75" bottom="0.75" header="0.3" footer="0.3"/>
  <pageSetup paperSize="9" scale="94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21"/>
  <sheetViews>
    <sheetView workbookViewId="0">
      <selection activeCell="B3" sqref="B3:B6"/>
    </sheetView>
  </sheetViews>
  <sheetFormatPr defaultRowHeight="15"/>
  <cols>
    <col min="1" max="1" width="3.7109375" customWidth="1"/>
    <col min="2" max="2" width="22.140625" customWidth="1"/>
    <col min="3" max="3" width="6.140625" customWidth="1"/>
    <col min="4" max="4" width="5.5703125" customWidth="1"/>
    <col min="5" max="5" width="5.7109375" customWidth="1"/>
    <col min="6" max="6" width="5.42578125" customWidth="1"/>
    <col min="7" max="7" width="5.7109375" customWidth="1"/>
    <col min="8" max="8" width="6.140625" customWidth="1"/>
    <col min="9" max="10" width="5.85546875" customWidth="1"/>
    <col min="11" max="11" width="6.5703125" customWidth="1"/>
    <col min="12" max="12" width="5.28515625" customWidth="1"/>
    <col min="13" max="13" width="5" customWidth="1"/>
    <col min="14" max="14" width="5.42578125" customWidth="1"/>
    <col min="15" max="15" width="5.28515625" customWidth="1"/>
    <col min="16" max="16" width="5.7109375" customWidth="1"/>
    <col min="17" max="18" width="5.28515625" customWidth="1"/>
    <col min="19" max="19" width="5.140625" customWidth="1"/>
    <col min="20" max="20" width="5" customWidth="1"/>
    <col min="21" max="21" width="5.85546875" customWidth="1"/>
    <col min="22" max="22" width="4.7109375" customWidth="1"/>
    <col min="23" max="23" width="4.42578125" customWidth="1"/>
    <col min="24" max="24" width="5.42578125" customWidth="1"/>
    <col min="25" max="26" width="4.5703125" customWidth="1"/>
    <col min="27" max="28" width="5.7109375" customWidth="1"/>
    <col min="29" max="29" width="5.140625" customWidth="1"/>
    <col min="30" max="30" width="4.7109375" customWidth="1"/>
    <col min="31" max="31" width="6" customWidth="1"/>
    <col min="32" max="32" width="4.85546875" customWidth="1"/>
    <col min="33" max="34" width="5.42578125" customWidth="1"/>
    <col min="35" max="35" width="4.42578125" customWidth="1"/>
    <col min="36" max="38" width="4.7109375" customWidth="1"/>
    <col min="39" max="39" width="5.7109375" customWidth="1"/>
    <col min="40" max="40" width="5.42578125" customWidth="1"/>
    <col min="41" max="41" width="6" customWidth="1"/>
    <col min="42" max="42" width="5.5703125" customWidth="1"/>
    <col min="43" max="43" width="6.85546875" customWidth="1"/>
    <col min="44" max="44" width="5.28515625" customWidth="1"/>
    <col min="45" max="45" width="5.42578125" customWidth="1"/>
    <col min="46" max="46" width="4.7109375" customWidth="1"/>
    <col min="47" max="47" width="5" customWidth="1"/>
    <col min="48" max="48" width="5.42578125" customWidth="1"/>
    <col min="49" max="49" width="5.140625" customWidth="1"/>
  </cols>
  <sheetData>
    <row r="1" spans="1:49">
      <c r="A1" s="136"/>
      <c r="B1" s="136"/>
      <c r="C1" s="136"/>
      <c r="D1" s="260" t="s">
        <v>61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137"/>
      <c r="Y1" s="137"/>
      <c r="Z1" s="137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</row>
    <row r="2" spans="1:49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</row>
    <row r="3" spans="1:49" ht="149.25" customHeight="1">
      <c r="A3" s="250" t="s">
        <v>0</v>
      </c>
      <c r="B3" s="241" t="s">
        <v>1</v>
      </c>
      <c r="C3" s="250" t="s">
        <v>28</v>
      </c>
      <c r="D3" s="250"/>
      <c r="E3" s="249" t="s">
        <v>2</v>
      </c>
      <c r="F3" s="251" t="s">
        <v>29</v>
      </c>
      <c r="G3" s="257"/>
      <c r="H3" s="257"/>
      <c r="I3" s="257"/>
      <c r="J3" s="257"/>
      <c r="K3" s="257"/>
      <c r="L3" s="250" t="s">
        <v>33</v>
      </c>
      <c r="M3" s="250"/>
      <c r="N3" s="249" t="s">
        <v>2</v>
      </c>
      <c r="O3" s="250" t="s">
        <v>57</v>
      </c>
      <c r="P3" s="250"/>
      <c r="Q3" s="249" t="s">
        <v>2</v>
      </c>
      <c r="R3" s="250" t="s">
        <v>3</v>
      </c>
      <c r="S3" s="250"/>
      <c r="T3" s="249" t="s">
        <v>2</v>
      </c>
      <c r="U3" s="250" t="s">
        <v>4</v>
      </c>
      <c r="V3" s="250"/>
      <c r="W3" s="249" t="s">
        <v>2</v>
      </c>
      <c r="X3" s="251" t="s">
        <v>34</v>
      </c>
      <c r="Y3" s="252"/>
      <c r="Z3" s="249" t="s">
        <v>2</v>
      </c>
      <c r="AA3" s="250" t="s">
        <v>35</v>
      </c>
      <c r="AB3" s="250"/>
      <c r="AC3" s="249" t="s">
        <v>2</v>
      </c>
      <c r="AD3" s="258" t="s">
        <v>52</v>
      </c>
      <c r="AE3" s="259"/>
      <c r="AF3" s="249" t="s">
        <v>2</v>
      </c>
      <c r="AG3" s="250" t="s">
        <v>5</v>
      </c>
      <c r="AH3" s="250"/>
      <c r="AI3" s="249" t="s">
        <v>2</v>
      </c>
      <c r="AJ3" s="251" t="s">
        <v>51</v>
      </c>
      <c r="AK3" s="252"/>
      <c r="AL3" s="249" t="s">
        <v>2</v>
      </c>
      <c r="AM3" s="250" t="s">
        <v>38</v>
      </c>
      <c r="AN3" s="250"/>
      <c r="AO3" s="249" t="s">
        <v>2</v>
      </c>
      <c r="AP3" s="251" t="s">
        <v>39</v>
      </c>
      <c r="AQ3" s="252"/>
      <c r="AR3" s="249" t="s">
        <v>2</v>
      </c>
      <c r="AS3" s="250" t="s">
        <v>6</v>
      </c>
      <c r="AT3" s="250"/>
      <c r="AU3" s="249" t="s">
        <v>2</v>
      </c>
      <c r="AV3" s="250" t="s">
        <v>7</v>
      </c>
      <c r="AW3" s="250"/>
    </row>
    <row r="4" spans="1:49" ht="67.5" customHeight="1">
      <c r="A4" s="250"/>
      <c r="B4" s="261"/>
      <c r="C4" s="250" t="s">
        <v>8</v>
      </c>
      <c r="D4" s="250"/>
      <c r="E4" s="249"/>
      <c r="F4" s="251" t="s">
        <v>8</v>
      </c>
      <c r="G4" s="257"/>
      <c r="H4" s="257"/>
      <c r="I4" s="257"/>
      <c r="J4" s="257"/>
      <c r="K4" s="257"/>
      <c r="L4" s="250" t="s">
        <v>8</v>
      </c>
      <c r="M4" s="250"/>
      <c r="N4" s="249"/>
      <c r="O4" s="250" t="s">
        <v>8</v>
      </c>
      <c r="P4" s="250"/>
      <c r="Q4" s="249"/>
      <c r="R4" s="250" t="s">
        <v>8</v>
      </c>
      <c r="S4" s="250"/>
      <c r="T4" s="249"/>
      <c r="U4" s="250" t="s">
        <v>8</v>
      </c>
      <c r="V4" s="250"/>
      <c r="W4" s="249"/>
      <c r="X4" s="250" t="s">
        <v>8</v>
      </c>
      <c r="Y4" s="250"/>
      <c r="Z4" s="249"/>
      <c r="AA4" s="250" t="s">
        <v>8</v>
      </c>
      <c r="AB4" s="250"/>
      <c r="AC4" s="249"/>
      <c r="AD4" s="250" t="s">
        <v>8</v>
      </c>
      <c r="AE4" s="250"/>
      <c r="AF4" s="249"/>
      <c r="AG4" s="250" t="s">
        <v>8</v>
      </c>
      <c r="AH4" s="250"/>
      <c r="AI4" s="249"/>
      <c r="AJ4" s="250" t="s">
        <v>8</v>
      </c>
      <c r="AK4" s="250"/>
      <c r="AL4" s="249"/>
      <c r="AM4" s="250" t="s">
        <v>8</v>
      </c>
      <c r="AN4" s="250"/>
      <c r="AO4" s="249"/>
      <c r="AP4" s="250" t="s">
        <v>8</v>
      </c>
      <c r="AQ4" s="250"/>
      <c r="AR4" s="249"/>
      <c r="AS4" s="250" t="s">
        <v>8</v>
      </c>
      <c r="AT4" s="250"/>
      <c r="AU4" s="249"/>
      <c r="AV4" s="250"/>
      <c r="AW4" s="250"/>
    </row>
    <row r="5" spans="1:49" ht="21" customHeight="1">
      <c r="A5" s="250"/>
      <c r="B5" s="261"/>
      <c r="C5" s="245" t="s">
        <v>32</v>
      </c>
      <c r="D5" s="247" t="s">
        <v>62</v>
      </c>
      <c r="E5" s="249"/>
      <c r="F5" s="251" t="s">
        <v>30</v>
      </c>
      <c r="G5" s="252"/>
      <c r="H5" s="253" t="s">
        <v>2</v>
      </c>
      <c r="I5" s="251" t="s">
        <v>31</v>
      </c>
      <c r="J5" s="252"/>
      <c r="K5" s="255" t="s">
        <v>2</v>
      </c>
      <c r="L5" s="245" t="s">
        <v>32</v>
      </c>
      <c r="M5" s="247" t="s">
        <v>62</v>
      </c>
      <c r="N5" s="249"/>
      <c r="O5" s="245" t="s">
        <v>32</v>
      </c>
      <c r="P5" s="247" t="s">
        <v>62</v>
      </c>
      <c r="Q5" s="249"/>
      <c r="R5" s="245" t="s">
        <v>32</v>
      </c>
      <c r="S5" s="247" t="s">
        <v>62</v>
      </c>
      <c r="T5" s="249"/>
      <c r="U5" s="245" t="s">
        <v>32</v>
      </c>
      <c r="V5" s="247" t="s">
        <v>62</v>
      </c>
      <c r="W5" s="249"/>
      <c r="X5" s="245" t="s">
        <v>32</v>
      </c>
      <c r="Y5" s="247" t="s">
        <v>62</v>
      </c>
      <c r="Z5" s="249"/>
      <c r="AA5" s="245" t="s">
        <v>32</v>
      </c>
      <c r="AB5" s="247" t="s">
        <v>62</v>
      </c>
      <c r="AC5" s="249"/>
      <c r="AD5" s="245" t="s">
        <v>32</v>
      </c>
      <c r="AE5" s="247" t="s">
        <v>62</v>
      </c>
      <c r="AF5" s="249"/>
      <c r="AG5" s="245" t="s">
        <v>32</v>
      </c>
      <c r="AH5" s="247" t="s">
        <v>62</v>
      </c>
      <c r="AI5" s="249"/>
      <c r="AJ5" s="245" t="s">
        <v>32</v>
      </c>
      <c r="AK5" s="247" t="s">
        <v>62</v>
      </c>
      <c r="AL5" s="249"/>
      <c r="AM5" s="245" t="s">
        <v>32</v>
      </c>
      <c r="AN5" s="247" t="s">
        <v>62</v>
      </c>
      <c r="AO5" s="249"/>
      <c r="AP5" s="245" t="s">
        <v>32</v>
      </c>
      <c r="AQ5" s="247" t="s">
        <v>62</v>
      </c>
      <c r="AR5" s="249"/>
      <c r="AS5" s="245" t="s">
        <v>32</v>
      </c>
      <c r="AT5" s="247" t="s">
        <v>62</v>
      </c>
      <c r="AU5" s="249"/>
      <c r="AV5" s="241"/>
      <c r="AW5" s="243" t="s">
        <v>9</v>
      </c>
    </row>
    <row r="6" spans="1:49" ht="120" customHeight="1">
      <c r="A6" s="250"/>
      <c r="B6" s="242"/>
      <c r="C6" s="246"/>
      <c r="D6" s="248"/>
      <c r="E6" s="249"/>
      <c r="F6" s="138" t="s">
        <v>32</v>
      </c>
      <c r="G6" s="139" t="s">
        <v>62</v>
      </c>
      <c r="H6" s="254"/>
      <c r="I6" s="138" t="s">
        <v>32</v>
      </c>
      <c r="J6" s="139" t="s">
        <v>62</v>
      </c>
      <c r="K6" s="256"/>
      <c r="L6" s="246"/>
      <c r="M6" s="248"/>
      <c r="N6" s="249"/>
      <c r="O6" s="246"/>
      <c r="P6" s="248"/>
      <c r="Q6" s="249"/>
      <c r="R6" s="246"/>
      <c r="S6" s="248"/>
      <c r="T6" s="249"/>
      <c r="U6" s="246"/>
      <c r="V6" s="248"/>
      <c r="W6" s="249"/>
      <c r="X6" s="246"/>
      <c r="Y6" s="248"/>
      <c r="Z6" s="249"/>
      <c r="AA6" s="246"/>
      <c r="AB6" s="248"/>
      <c r="AC6" s="249"/>
      <c r="AD6" s="246"/>
      <c r="AE6" s="248"/>
      <c r="AF6" s="249"/>
      <c r="AG6" s="246"/>
      <c r="AH6" s="248"/>
      <c r="AI6" s="249"/>
      <c r="AJ6" s="246"/>
      <c r="AK6" s="248"/>
      <c r="AL6" s="249"/>
      <c r="AM6" s="246"/>
      <c r="AN6" s="248"/>
      <c r="AO6" s="249"/>
      <c r="AP6" s="246"/>
      <c r="AQ6" s="248"/>
      <c r="AR6" s="249"/>
      <c r="AS6" s="246"/>
      <c r="AT6" s="248"/>
      <c r="AU6" s="249"/>
      <c r="AV6" s="242"/>
      <c r="AW6" s="244"/>
    </row>
    <row r="7" spans="1:49">
      <c r="A7" s="124">
        <v>1</v>
      </c>
      <c r="B7" s="140" t="s">
        <v>42</v>
      </c>
      <c r="C7" s="141">
        <v>100</v>
      </c>
      <c r="D7" s="125">
        <v>100</v>
      </c>
      <c r="E7" s="142">
        <v>100</v>
      </c>
      <c r="F7" s="141">
        <v>0</v>
      </c>
      <c r="G7" s="125">
        <v>1</v>
      </c>
      <c r="H7" s="142">
        <v>100</v>
      </c>
      <c r="I7" s="141">
        <v>0</v>
      </c>
      <c r="J7" s="125">
        <v>0</v>
      </c>
      <c r="K7" s="143">
        <v>100</v>
      </c>
      <c r="L7" s="141">
        <v>0</v>
      </c>
      <c r="M7" s="125">
        <v>0</v>
      </c>
      <c r="N7" s="144">
        <v>100</v>
      </c>
      <c r="O7" s="145">
        <v>0</v>
      </c>
      <c r="P7" s="146">
        <v>0</v>
      </c>
      <c r="Q7" s="144">
        <v>100</v>
      </c>
      <c r="R7" s="141">
        <v>0</v>
      </c>
      <c r="S7" s="125">
        <v>0</v>
      </c>
      <c r="T7" s="147">
        <v>100</v>
      </c>
      <c r="U7" s="141">
        <v>100</v>
      </c>
      <c r="V7" s="148">
        <v>83.3</v>
      </c>
      <c r="W7" s="147">
        <f>V7/U7*100</f>
        <v>83.3</v>
      </c>
      <c r="X7" s="145">
        <v>20</v>
      </c>
      <c r="Y7" s="146">
        <v>9</v>
      </c>
      <c r="Z7" s="147">
        <v>100</v>
      </c>
      <c r="AA7" s="141">
        <v>100</v>
      </c>
      <c r="AB7" s="125">
        <v>100</v>
      </c>
      <c r="AC7" s="124">
        <v>100</v>
      </c>
      <c r="AD7" s="149">
        <v>100</v>
      </c>
      <c r="AE7" s="150">
        <v>100</v>
      </c>
      <c r="AF7" s="142">
        <f>AE7/AD7*100</f>
        <v>100</v>
      </c>
      <c r="AG7" s="141">
        <v>100</v>
      </c>
      <c r="AH7" s="125">
        <v>100</v>
      </c>
      <c r="AI7" s="142">
        <v>100</v>
      </c>
      <c r="AJ7" s="141" t="s">
        <v>40</v>
      </c>
      <c r="AK7" s="125" t="s">
        <v>40</v>
      </c>
      <c r="AL7" s="151">
        <v>100</v>
      </c>
      <c r="AM7" s="152">
        <v>100</v>
      </c>
      <c r="AN7" s="153">
        <v>100</v>
      </c>
      <c r="AO7" s="154">
        <v>100</v>
      </c>
      <c r="AP7" s="155" t="s">
        <v>41</v>
      </c>
      <c r="AQ7" s="153" t="s">
        <v>41</v>
      </c>
      <c r="AR7" s="154">
        <v>100</v>
      </c>
      <c r="AS7" s="155">
        <v>100</v>
      </c>
      <c r="AT7" s="153">
        <v>100</v>
      </c>
      <c r="AU7" s="126">
        <f>AT7/AS7*100</f>
        <v>100</v>
      </c>
      <c r="AV7" s="156">
        <f>(E7+H7+K7+N7+Q7+T7+W7+Z7+AC7+AF7+AI7+AL7+AO7+AR7+AU7)/15</f>
        <v>98.88666666666667</v>
      </c>
      <c r="AW7" s="157">
        <v>93.3</v>
      </c>
    </row>
    <row r="8" spans="1:49">
      <c r="A8" s="123">
        <v>2</v>
      </c>
      <c r="B8" s="158" t="s">
        <v>43</v>
      </c>
      <c r="C8" s="149">
        <v>100</v>
      </c>
      <c r="D8" s="150">
        <v>100</v>
      </c>
      <c r="E8" s="142">
        <v>100</v>
      </c>
      <c r="F8" s="141">
        <v>2</v>
      </c>
      <c r="G8" s="125">
        <v>1</v>
      </c>
      <c r="H8" s="142">
        <v>50</v>
      </c>
      <c r="I8" s="141">
        <v>0</v>
      </c>
      <c r="J8" s="125">
        <v>1</v>
      </c>
      <c r="K8" s="142">
        <v>100</v>
      </c>
      <c r="L8" s="149">
        <v>100</v>
      </c>
      <c r="M8" s="150">
        <v>100</v>
      </c>
      <c r="N8" s="144">
        <v>100</v>
      </c>
      <c r="O8" s="145">
        <v>2</v>
      </c>
      <c r="P8" s="146">
        <v>2</v>
      </c>
      <c r="Q8" s="144">
        <v>100</v>
      </c>
      <c r="R8" s="149">
        <v>10</v>
      </c>
      <c r="S8" s="159">
        <v>6</v>
      </c>
      <c r="T8" s="147">
        <f>S8/R8*100</f>
        <v>60</v>
      </c>
      <c r="U8" s="149">
        <v>80</v>
      </c>
      <c r="V8" s="150">
        <v>80</v>
      </c>
      <c r="W8" s="147">
        <f t="shared" ref="W8:W16" si="0">V8/U8*100</f>
        <v>100</v>
      </c>
      <c r="X8" s="145">
        <v>20</v>
      </c>
      <c r="Y8" s="146">
        <v>12</v>
      </c>
      <c r="Z8" s="147">
        <v>100</v>
      </c>
      <c r="AA8" s="149">
        <v>100</v>
      </c>
      <c r="AB8" s="150">
        <v>100</v>
      </c>
      <c r="AC8" s="124">
        <v>100</v>
      </c>
      <c r="AD8" s="149">
        <v>80</v>
      </c>
      <c r="AE8" s="150">
        <v>100</v>
      </c>
      <c r="AF8" s="142">
        <f t="shared" ref="AF8:AF16" si="1">AE8/AD8*100</f>
        <v>125</v>
      </c>
      <c r="AG8" s="141">
        <v>80</v>
      </c>
      <c r="AH8" s="125">
        <v>100</v>
      </c>
      <c r="AI8" s="142">
        <f>AH8/AG8*100</f>
        <v>125</v>
      </c>
      <c r="AJ8" s="149" t="s">
        <v>40</v>
      </c>
      <c r="AK8" s="150" t="s">
        <v>40</v>
      </c>
      <c r="AL8" s="151">
        <v>100</v>
      </c>
      <c r="AM8" s="152">
        <v>80</v>
      </c>
      <c r="AN8" s="153">
        <v>100</v>
      </c>
      <c r="AO8" s="154">
        <v>100</v>
      </c>
      <c r="AP8" s="155" t="s">
        <v>41</v>
      </c>
      <c r="AQ8" s="153" t="s">
        <v>41</v>
      </c>
      <c r="AR8" s="154">
        <v>100</v>
      </c>
      <c r="AS8" s="155">
        <v>80</v>
      </c>
      <c r="AT8" s="153">
        <v>100</v>
      </c>
      <c r="AU8" s="126">
        <f t="shared" ref="AU8:AU16" si="2">AT8/AS8*100</f>
        <v>125</v>
      </c>
      <c r="AV8" s="156">
        <f t="shared" ref="AV8:AV16" si="3">(E8+H8+K8+N8+Q8+T8+W8+Z8+AC8+AF8+AI8+AL8+AO8+AR8+AU8)/15</f>
        <v>99</v>
      </c>
      <c r="AW8" s="157">
        <v>93</v>
      </c>
    </row>
    <row r="9" spans="1:49">
      <c r="A9" s="124">
        <v>3</v>
      </c>
      <c r="B9" s="158" t="s">
        <v>44</v>
      </c>
      <c r="C9" s="149">
        <v>100</v>
      </c>
      <c r="D9" s="150">
        <v>100</v>
      </c>
      <c r="E9" s="142">
        <v>100</v>
      </c>
      <c r="F9" s="149">
        <v>0</v>
      </c>
      <c r="G9" s="150">
        <v>0</v>
      </c>
      <c r="H9" s="123">
        <v>100</v>
      </c>
      <c r="I9" s="149">
        <v>1</v>
      </c>
      <c r="J9" s="150">
        <v>1</v>
      </c>
      <c r="K9" s="123">
        <v>100</v>
      </c>
      <c r="L9" s="149">
        <v>33</v>
      </c>
      <c r="M9" s="150">
        <v>33</v>
      </c>
      <c r="N9" s="123">
        <v>100</v>
      </c>
      <c r="O9" s="149">
        <v>1</v>
      </c>
      <c r="P9" s="150">
        <v>1</v>
      </c>
      <c r="Q9" s="123">
        <f>P9/O9*100</f>
        <v>100</v>
      </c>
      <c r="R9" s="149">
        <v>1</v>
      </c>
      <c r="S9" s="150">
        <v>1</v>
      </c>
      <c r="T9" s="147">
        <f t="shared" ref="T9:T13" si="4">S9/R9*100</f>
        <v>100</v>
      </c>
      <c r="U9" s="149">
        <v>80</v>
      </c>
      <c r="V9" s="150">
        <v>83</v>
      </c>
      <c r="W9" s="147">
        <f t="shared" si="0"/>
        <v>103.75000000000001</v>
      </c>
      <c r="X9" s="149">
        <v>30</v>
      </c>
      <c r="Y9" s="150">
        <v>6</v>
      </c>
      <c r="Z9" s="123">
        <v>100</v>
      </c>
      <c r="AA9" s="149">
        <v>100</v>
      </c>
      <c r="AB9" s="150">
        <v>100</v>
      </c>
      <c r="AC9" s="124">
        <v>100</v>
      </c>
      <c r="AD9" s="149">
        <v>100</v>
      </c>
      <c r="AE9" s="150">
        <v>100</v>
      </c>
      <c r="AF9" s="142">
        <f t="shared" si="1"/>
        <v>100</v>
      </c>
      <c r="AG9" s="149">
        <v>80</v>
      </c>
      <c r="AH9" s="150">
        <v>92</v>
      </c>
      <c r="AI9" s="142">
        <f t="shared" ref="AI9:AI16" si="5">AH9/AG9*100</f>
        <v>114.99999999999999</v>
      </c>
      <c r="AJ9" s="149" t="s">
        <v>40</v>
      </c>
      <c r="AK9" s="150" t="s">
        <v>40</v>
      </c>
      <c r="AL9" s="151">
        <v>100</v>
      </c>
      <c r="AM9" s="149">
        <v>80</v>
      </c>
      <c r="AN9" s="150">
        <v>100</v>
      </c>
      <c r="AO9" s="154">
        <v>100</v>
      </c>
      <c r="AP9" s="149" t="s">
        <v>41</v>
      </c>
      <c r="AQ9" s="150" t="s">
        <v>41</v>
      </c>
      <c r="AR9" s="154">
        <v>100</v>
      </c>
      <c r="AS9" s="149">
        <v>100</v>
      </c>
      <c r="AT9" s="150">
        <v>100</v>
      </c>
      <c r="AU9" s="126">
        <f t="shared" si="2"/>
        <v>100</v>
      </c>
      <c r="AV9" s="156">
        <f t="shared" si="3"/>
        <v>101.25</v>
      </c>
      <c r="AW9" s="123">
        <v>100</v>
      </c>
    </row>
    <row r="10" spans="1:49">
      <c r="A10" s="123">
        <v>4</v>
      </c>
      <c r="B10" s="158" t="s">
        <v>45</v>
      </c>
      <c r="C10" s="149">
        <v>100</v>
      </c>
      <c r="D10" s="150">
        <v>100</v>
      </c>
      <c r="E10" s="142">
        <v>100</v>
      </c>
      <c r="F10" s="149">
        <v>0</v>
      </c>
      <c r="G10" s="150">
        <v>0</v>
      </c>
      <c r="H10" s="123">
        <v>100</v>
      </c>
      <c r="I10" s="149">
        <v>0</v>
      </c>
      <c r="J10" s="150">
        <v>0</v>
      </c>
      <c r="K10" s="123">
        <v>100</v>
      </c>
      <c r="L10" s="149">
        <v>40</v>
      </c>
      <c r="M10" s="150">
        <v>50</v>
      </c>
      <c r="N10" s="123">
        <v>125</v>
      </c>
      <c r="O10" s="149">
        <v>1</v>
      </c>
      <c r="P10" s="150">
        <v>1</v>
      </c>
      <c r="Q10" s="123">
        <f t="shared" ref="Q10:Q11" si="6">P10/O10*100</f>
        <v>100</v>
      </c>
      <c r="R10" s="149">
        <v>1</v>
      </c>
      <c r="S10" s="150">
        <v>1</v>
      </c>
      <c r="T10" s="147">
        <f t="shared" si="4"/>
        <v>100</v>
      </c>
      <c r="U10" s="149">
        <v>75</v>
      </c>
      <c r="V10" s="159">
        <v>65</v>
      </c>
      <c r="W10" s="147">
        <f t="shared" si="0"/>
        <v>86.666666666666671</v>
      </c>
      <c r="X10" s="149">
        <v>20</v>
      </c>
      <c r="Y10" s="150">
        <v>20</v>
      </c>
      <c r="Z10" s="123">
        <v>100</v>
      </c>
      <c r="AA10" s="149">
        <v>100</v>
      </c>
      <c r="AB10" s="150">
        <v>100</v>
      </c>
      <c r="AC10" s="124">
        <v>100</v>
      </c>
      <c r="AD10" s="149">
        <v>80</v>
      </c>
      <c r="AE10" s="150">
        <v>100</v>
      </c>
      <c r="AF10" s="142">
        <f t="shared" si="1"/>
        <v>125</v>
      </c>
      <c r="AG10" s="149">
        <v>100</v>
      </c>
      <c r="AH10" s="150">
        <v>100</v>
      </c>
      <c r="AI10" s="142">
        <f t="shared" si="5"/>
        <v>100</v>
      </c>
      <c r="AJ10" s="149" t="s">
        <v>40</v>
      </c>
      <c r="AK10" s="150" t="s">
        <v>40</v>
      </c>
      <c r="AL10" s="151">
        <v>100</v>
      </c>
      <c r="AM10" s="149">
        <v>100</v>
      </c>
      <c r="AN10" s="150">
        <v>100</v>
      </c>
      <c r="AO10" s="154">
        <v>100</v>
      </c>
      <c r="AP10" s="149" t="s">
        <v>41</v>
      </c>
      <c r="AQ10" s="150" t="s">
        <v>41</v>
      </c>
      <c r="AR10" s="154">
        <v>100</v>
      </c>
      <c r="AS10" s="149">
        <v>100</v>
      </c>
      <c r="AT10" s="150">
        <v>100</v>
      </c>
      <c r="AU10" s="126">
        <f t="shared" si="2"/>
        <v>100</v>
      </c>
      <c r="AV10" s="156">
        <f t="shared" si="3"/>
        <v>102.44444444444443</v>
      </c>
      <c r="AW10" s="123">
        <v>93</v>
      </c>
    </row>
    <row r="11" spans="1:49">
      <c r="A11" s="124">
        <v>5</v>
      </c>
      <c r="B11" s="158" t="s">
        <v>46</v>
      </c>
      <c r="C11" s="149">
        <v>100</v>
      </c>
      <c r="D11" s="150">
        <v>100</v>
      </c>
      <c r="E11" s="142">
        <v>100</v>
      </c>
      <c r="F11" s="149">
        <v>1</v>
      </c>
      <c r="G11" s="150">
        <v>1</v>
      </c>
      <c r="H11" s="123">
        <v>100</v>
      </c>
      <c r="I11" s="149">
        <v>0</v>
      </c>
      <c r="J11" s="150">
        <v>0</v>
      </c>
      <c r="K11" s="123">
        <v>100</v>
      </c>
      <c r="L11" s="149">
        <v>0</v>
      </c>
      <c r="M11" s="150">
        <v>1</v>
      </c>
      <c r="N11" s="123">
        <v>100</v>
      </c>
      <c r="O11" s="149">
        <v>1</v>
      </c>
      <c r="P11" s="150">
        <v>2</v>
      </c>
      <c r="Q11" s="123">
        <f t="shared" si="6"/>
        <v>200</v>
      </c>
      <c r="R11" s="149">
        <v>6</v>
      </c>
      <c r="S11" s="150">
        <v>6</v>
      </c>
      <c r="T11" s="147">
        <f t="shared" si="4"/>
        <v>100</v>
      </c>
      <c r="U11" s="149">
        <v>60</v>
      </c>
      <c r="V11" s="150">
        <v>64</v>
      </c>
      <c r="W11" s="147">
        <f t="shared" si="0"/>
        <v>106.66666666666667</v>
      </c>
      <c r="X11" s="149">
        <v>15</v>
      </c>
      <c r="Y11" s="150">
        <v>9</v>
      </c>
      <c r="Z11" s="123">
        <v>100</v>
      </c>
      <c r="AA11" s="149">
        <v>100</v>
      </c>
      <c r="AB11" s="150">
        <v>100</v>
      </c>
      <c r="AC11" s="124">
        <v>100</v>
      </c>
      <c r="AD11" s="149">
        <v>20</v>
      </c>
      <c r="AE11" s="150">
        <v>20</v>
      </c>
      <c r="AF11" s="142">
        <f t="shared" si="1"/>
        <v>100</v>
      </c>
      <c r="AG11" s="149">
        <v>100</v>
      </c>
      <c r="AH11" s="150">
        <v>100</v>
      </c>
      <c r="AI11" s="142">
        <f t="shared" si="5"/>
        <v>100</v>
      </c>
      <c r="AJ11" s="149" t="s">
        <v>40</v>
      </c>
      <c r="AK11" s="150" t="s">
        <v>40</v>
      </c>
      <c r="AL11" s="151">
        <v>100</v>
      </c>
      <c r="AM11" s="149">
        <v>100</v>
      </c>
      <c r="AN11" s="150">
        <v>100</v>
      </c>
      <c r="AO11" s="154">
        <v>100</v>
      </c>
      <c r="AP11" s="149" t="s">
        <v>41</v>
      </c>
      <c r="AQ11" s="150" t="s">
        <v>41</v>
      </c>
      <c r="AR11" s="154">
        <v>100</v>
      </c>
      <c r="AS11" s="149">
        <v>100</v>
      </c>
      <c r="AT11" s="150">
        <v>100</v>
      </c>
      <c r="AU11" s="126">
        <f t="shared" si="2"/>
        <v>100</v>
      </c>
      <c r="AV11" s="156">
        <f t="shared" si="3"/>
        <v>107.1111111111111</v>
      </c>
      <c r="AW11" s="123">
        <v>100</v>
      </c>
    </row>
    <row r="12" spans="1:49">
      <c r="A12" s="123">
        <v>6</v>
      </c>
      <c r="B12" s="158" t="s">
        <v>47</v>
      </c>
      <c r="C12" s="149">
        <v>100</v>
      </c>
      <c r="D12" s="150">
        <v>100</v>
      </c>
      <c r="E12" s="142">
        <v>100</v>
      </c>
      <c r="F12" s="149">
        <v>0</v>
      </c>
      <c r="G12" s="150">
        <v>0</v>
      </c>
      <c r="H12" s="123">
        <v>100</v>
      </c>
      <c r="I12" s="149">
        <v>0</v>
      </c>
      <c r="J12" s="150">
        <v>0</v>
      </c>
      <c r="K12" s="123">
        <v>100</v>
      </c>
      <c r="L12" s="149">
        <v>33</v>
      </c>
      <c r="M12" s="150">
        <v>33</v>
      </c>
      <c r="N12" s="123">
        <v>100</v>
      </c>
      <c r="O12" s="149">
        <v>0</v>
      </c>
      <c r="P12" s="150">
        <v>0</v>
      </c>
      <c r="Q12" s="123">
        <v>100</v>
      </c>
      <c r="R12" s="149">
        <v>1</v>
      </c>
      <c r="S12" s="150">
        <v>2</v>
      </c>
      <c r="T12" s="147">
        <f t="shared" si="4"/>
        <v>200</v>
      </c>
      <c r="U12" s="149">
        <v>70</v>
      </c>
      <c r="V12" s="159">
        <v>51</v>
      </c>
      <c r="W12" s="147">
        <f t="shared" si="0"/>
        <v>72.857142857142847</v>
      </c>
      <c r="X12" s="149">
        <v>10</v>
      </c>
      <c r="Y12" s="159">
        <v>12</v>
      </c>
      <c r="Z12" s="123">
        <v>0</v>
      </c>
      <c r="AA12" s="149">
        <v>100</v>
      </c>
      <c r="AB12" s="150">
        <v>100</v>
      </c>
      <c r="AC12" s="124">
        <v>100</v>
      </c>
      <c r="AD12" s="149">
        <v>80</v>
      </c>
      <c r="AE12" s="150">
        <v>80</v>
      </c>
      <c r="AF12" s="142">
        <f t="shared" si="1"/>
        <v>100</v>
      </c>
      <c r="AG12" s="149">
        <v>96</v>
      </c>
      <c r="AH12" s="150">
        <v>100</v>
      </c>
      <c r="AI12" s="147">
        <f t="shared" si="5"/>
        <v>104.16666666666667</v>
      </c>
      <c r="AJ12" s="149" t="s">
        <v>41</v>
      </c>
      <c r="AK12" s="150" t="s">
        <v>41</v>
      </c>
      <c r="AL12" s="151">
        <v>100</v>
      </c>
      <c r="AM12" s="149">
        <v>92</v>
      </c>
      <c r="AN12" s="150">
        <v>100</v>
      </c>
      <c r="AO12" s="154">
        <v>100</v>
      </c>
      <c r="AP12" s="149" t="s">
        <v>41</v>
      </c>
      <c r="AQ12" s="150" t="s">
        <v>41</v>
      </c>
      <c r="AR12" s="154">
        <v>100</v>
      </c>
      <c r="AS12" s="149">
        <v>100</v>
      </c>
      <c r="AT12" s="150">
        <v>100</v>
      </c>
      <c r="AU12" s="126">
        <f t="shared" si="2"/>
        <v>100</v>
      </c>
      <c r="AV12" s="156">
        <f t="shared" si="3"/>
        <v>98.468253968253975</v>
      </c>
      <c r="AW12" s="123">
        <v>87</v>
      </c>
    </row>
    <row r="13" spans="1:49">
      <c r="A13" s="124">
        <v>7</v>
      </c>
      <c r="B13" s="158" t="s">
        <v>48</v>
      </c>
      <c r="C13" s="149">
        <v>95</v>
      </c>
      <c r="D13" s="150">
        <v>100</v>
      </c>
      <c r="E13" s="142">
        <v>100</v>
      </c>
      <c r="F13" s="149">
        <v>0</v>
      </c>
      <c r="G13" s="150">
        <v>0</v>
      </c>
      <c r="H13" s="123">
        <v>100</v>
      </c>
      <c r="I13" s="149">
        <v>0</v>
      </c>
      <c r="J13" s="150">
        <v>0</v>
      </c>
      <c r="K13" s="123">
        <v>100</v>
      </c>
      <c r="L13" s="149">
        <v>0</v>
      </c>
      <c r="M13" s="150">
        <v>0</v>
      </c>
      <c r="N13" s="123">
        <v>100</v>
      </c>
      <c r="O13" s="149">
        <v>0</v>
      </c>
      <c r="P13" s="150">
        <v>0</v>
      </c>
      <c r="Q13" s="123">
        <v>100</v>
      </c>
      <c r="R13" s="149">
        <v>1</v>
      </c>
      <c r="S13" s="150">
        <v>2</v>
      </c>
      <c r="T13" s="147">
        <f t="shared" si="4"/>
        <v>200</v>
      </c>
      <c r="U13" s="149">
        <v>70</v>
      </c>
      <c r="V13" s="150">
        <v>90</v>
      </c>
      <c r="W13" s="147">
        <f t="shared" si="0"/>
        <v>128.57142857142858</v>
      </c>
      <c r="X13" s="149">
        <v>10</v>
      </c>
      <c r="Y13" s="150">
        <v>9</v>
      </c>
      <c r="Z13" s="123">
        <v>100</v>
      </c>
      <c r="AA13" s="149">
        <v>100</v>
      </c>
      <c r="AB13" s="150">
        <v>100</v>
      </c>
      <c r="AC13" s="124">
        <v>100</v>
      </c>
      <c r="AD13" s="149">
        <v>80</v>
      </c>
      <c r="AE13" s="150">
        <v>80</v>
      </c>
      <c r="AF13" s="142">
        <f t="shared" si="1"/>
        <v>100</v>
      </c>
      <c r="AG13" s="149">
        <v>96</v>
      </c>
      <c r="AH13" s="150">
        <v>100</v>
      </c>
      <c r="AI13" s="147">
        <f t="shared" si="5"/>
        <v>104.16666666666667</v>
      </c>
      <c r="AJ13" s="149" t="s">
        <v>41</v>
      </c>
      <c r="AK13" s="150" t="s">
        <v>41</v>
      </c>
      <c r="AL13" s="151">
        <v>100</v>
      </c>
      <c r="AM13" s="149">
        <v>90</v>
      </c>
      <c r="AN13" s="150">
        <v>100</v>
      </c>
      <c r="AO13" s="154">
        <v>100</v>
      </c>
      <c r="AP13" s="149" t="s">
        <v>41</v>
      </c>
      <c r="AQ13" s="150" t="s">
        <v>41</v>
      </c>
      <c r="AR13" s="154">
        <v>100</v>
      </c>
      <c r="AS13" s="149">
        <v>100</v>
      </c>
      <c r="AT13" s="150">
        <v>100</v>
      </c>
      <c r="AU13" s="126">
        <f t="shared" si="2"/>
        <v>100</v>
      </c>
      <c r="AV13" s="156">
        <f t="shared" si="3"/>
        <v>108.84920634920634</v>
      </c>
      <c r="AW13" s="123">
        <v>100</v>
      </c>
    </row>
    <row r="14" spans="1:49">
      <c r="A14" s="123">
        <v>8</v>
      </c>
      <c r="B14" s="158" t="s">
        <v>49</v>
      </c>
      <c r="C14" s="149">
        <v>100</v>
      </c>
      <c r="D14" s="150">
        <v>100</v>
      </c>
      <c r="E14" s="142">
        <v>100</v>
      </c>
      <c r="F14" s="149">
        <v>0</v>
      </c>
      <c r="G14" s="150">
        <v>0</v>
      </c>
      <c r="H14" s="123">
        <v>100</v>
      </c>
      <c r="I14" s="149">
        <v>0</v>
      </c>
      <c r="J14" s="150">
        <v>0</v>
      </c>
      <c r="K14" s="123">
        <v>100</v>
      </c>
      <c r="L14" s="149">
        <v>50</v>
      </c>
      <c r="M14" s="150">
        <v>50</v>
      </c>
      <c r="N14" s="123">
        <v>100</v>
      </c>
      <c r="O14" s="149">
        <v>0</v>
      </c>
      <c r="P14" s="150">
        <v>0</v>
      </c>
      <c r="Q14" s="123">
        <v>100</v>
      </c>
      <c r="R14" s="149">
        <v>0</v>
      </c>
      <c r="S14" s="150">
        <v>0</v>
      </c>
      <c r="T14" s="147">
        <v>100</v>
      </c>
      <c r="U14" s="149">
        <v>75</v>
      </c>
      <c r="V14" s="150">
        <v>84</v>
      </c>
      <c r="W14" s="147">
        <f t="shared" si="0"/>
        <v>112.00000000000001</v>
      </c>
      <c r="X14" s="149">
        <v>20</v>
      </c>
      <c r="Y14" s="150">
        <v>9</v>
      </c>
      <c r="Z14" s="123">
        <v>100</v>
      </c>
      <c r="AA14" s="149">
        <v>100</v>
      </c>
      <c r="AB14" s="150">
        <v>100</v>
      </c>
      <c r="AC14" s="124">
        <v>100</v>
      </c>
      <c r="AD14" s="149">
        <v>70</v>
      </c>
      <c r="AE14" s="150">
        <v>100</v>
      </c>
      <c r="AF14" s="147">
        <f t="shared" si="1"/>
        <v>142.85714285714286</v>
      </c>
      <c r="AG14" s="149">
        <v>80</v>
      </c>
      <c r="AH14" s="150">
        <v>100</v>
      </c>
      <c r="AI14" s="142">
        <f t="shared" si="5"/>
        <v>125</v>
      </c>
      <c r="AJ14" s="149" t="s">
        <v>41</v>
      </c>
      <c r="AK14" s="150" t="s">
        <v>41</v>
      </c>
      <c r="AL14" s="151">
        <v>100</v>
      </c>
      <c r="AM14" s="149">
        <v>100</v>
      </c>
      <c r="AN14" s="150">
        <v>100</v>
      </c>
      <c r="AO14" s="154">
        <v>100</v>
      </c>
      <c r="AP14" s="149" t="s">
        <v>41</v>
      </c>
      <c r="AQ14" s="150" t="s">
        <v>41</v>
      </c>
      <c r="AR14" s="154">
        <v>100</v>
      </c>
      <c r="AS14" s="149">
        <v>100</v>
      </c>
      <c r="AT14" s="150">
        <v>100</v>
      </c>
      <c r="AU14" s="126">
        <f t="shared" si="2"/>
        <v>100</v>
      </c>
      <c r="AV14" s="156">
        <f t="shared" si="3"/>
        <v>105.32380952380953</v>
      </c>
      <c r="AW14" s="123">
        <v>100</v>
      </c>
    </row>
    <row r="15" spans="1:49">
      <c r="A15" s="124">
        <v>9</v>
      </c>
      <c r="B15" s="158" t="s">
        <v>50</v>
      </c>
      <c r="C15" s="149">
        <v>100</v>
      </c>
      <c r="D15" s="150">
        <v>100</v>
      </c>
      <c r="E15" s="142">
        <v>100</v>
      </c>
      <c r="F15" s="149">
        <v>0</v>
      </c>
      <c r="G15" s="150">
        <v>0</v>
      </c>
      <c r="H15" s="123">
        <v>100</v>
      </c>
      <c r="I15" s="149">
        <v>0</v>
      </c>
      <c r="J15" s="150">
        <v>0</v>
      </c>
      <c r="K15" s="123">
        <v>100</v>
      </c>
      <c r="L15" s="149">
        <v>50</v>
      </c>
      <c r="M15" s="150">
        <v>100</v>
      </c>
      <c r="N15" s="123">
        <v>200</v>
      </c>
      <c r="O15" s="149">
        <v>0</v>
      </c>
      <c r="P15" s="150">
        <v>0</v>
      </c>
      <c r="Q15" s="123">
        <v>100</v>
      </c>
      <c r="R15" s="149">
        <v>0</v>
      </c>
      <c r="S15" s="150">
        <v>0</v>
      </c>
      <c r="T15" s="147">
        <v>100</v>
      </c>
      <c r="U15" s="149">
        <v>80</v>
      </c>
      <c r="V15" s="150">
        <v>90</v>
      </c>
      <c r="W15" s="147">
        <f t="shared" si="0"/>
        <v>112.5</v>
      </c>
      <c r="X15" s="149">
        <v>0</v>
      </c>
      <c r="Y15" s="150">
        <v>5</v>
      </c>
      <c r="Z15" s="158">
        <v>0</v>
      </c>
      <c r="AA15" s="149">
        <v>100</v>
      </c>
      <c r="AB15" s="150">
        <v>100</v>
      </c>
      <c r="AC15" s="124">
        <v>100</v>
      </c>
      <c r="AD15" s="149">
        <v>50</v>
      </c>
      <c r="AE15" s="150">
        <v>50</v>
      </c>
      <c r="AF15" s="142">
        <v>100</v>
      </c>
      <c r="AG15" s="149">
        <v>100</v>
      </c>
      <c r="AH15" s="150">
        <v>100</v>
      </c>
      <c r="AI15" s="142">
        <f t="shared" si="5"/>
        <v>100</v>
      </c>
      <c r="AJ15" s="149" t="s">
        <v>41</v>
      </c>
      <c r="AK15" s="150" t="s">
        <v>40</v>
      </c>
      <c r="AL15" s="151">
        <v>100</v>
      </c>
      <c r="AM15" s="149">
        <v>100</v>
      </c>
      <c r="AN15" s="150">
        <v>100</v>
      </c>
      <c r="AO15" s="154">
        <v>100</v>
      </c>
      <c r="AP15" s="149" t="s">
        <v>41</v>
      </c>
      <c r="AQ15" s="150" t="s">
        <v>41</v>
      </c>
      <c r="AR15" s="154">
        <v>100</v>
      </c>
      <c r="AS15" s="149">
        <v>100</v>
      </c>
      <c r="AT15" s="150">
        <v>100</v>
      </c>
      <c r="AU15" s="126">
        <f t="shared" si="2"/>
        <v>100</v>
      </c>
      <c r="AV15" s="156">
        <f t="shared" si="3"/>
        <v>100.83333333333333</v>
      </c>
      <c r="AW15" s="123">
        <v>93</v>
      </c>
    </row>
    <row r="16" spans="1:49">
      <c r="A16" s="123">
        <v>10</v>
      </c>
      <c r="B16" s="158" t="s">
        <v>53</v>
      </c>
      <c r="C16" s="149">
        <v>100</v>
      </c>
      <c r="D16" s="150">
        <v>100</v>
      </c>
      <c r="E16" s="142">
        <v>100</v>
      </c>
      <c r="F16" s="149">
        <v>0</v>
      </c>
      <c r="G16" s="150">
        <v>0</v>
      </c>
      <c r="H16" s="123">
        <v>100</v>
      </c>
      <c r="I16" s="149">
        <v>0</v>
      </c>
      <c r="J16" s="150">
        <v>0</v>
      </c>
      <c r="K16" s="123">
        <v>100</v>
      </c>
      <c r="L16" s="149">
        <v>0</v>
      </c>
      <c r="M16" s="150">
        <v>0</v>
      </c>
      <c r="N16" s="123">
        <v>100</v>
      </c>
      <c r="O16" s="149">
        <v>0</v>
      </c>
      <c r="P16" s="150">
        <v>0</v>
      </c>
      <c r="Q16" s="123">
        <v>100</v>
      </c>
      <c r="R16" s="149">
        <v>0</v>
      </c>
      <c r="S16" s="150">
        <v>1</v>
      </c>
      <c r="T16" s="147">
        <v>100</v>
      </c>
      <c r="U16" s="149">
        <v>80</v>
      </c>
      <c r="V16" s="159">
        <v>55</v>
      </c>
      <c r="W16" s="147">
        <f t="shared" si="0"/>
        <v>68.75</v>
      </c>
      <c r="X16" s="149">
        <v>10</v>
      </c>
      <c r="Y16" s="150">
        <v>8</v>
      </c>
      <c r="Z16" s="123">
        <v>100</v>
      </c>
      <c r="AA16" s="149">
        <v>100</v>
      </c>
      <c r="AB16" s="150">
        <v>100</v>
      </c>
      <c r="AC16" s="124">
        <v>100</v>
      </c>
      <c r="AD16" s="149">
        <v>100</v>
      </c>
      <c r="AE16" s="150">
        <v>100</v>
      </c>
      <c r="AF16" s="142">
        <f t="shared" si="1"/>
        <v>100</v>
      </c>
      <c r="AG16" s="149">
        <v>80</v>
      </c>
      <c r="AH16" s="150">
        <v>100</v>
      </c>
      <c r="AI16" s="142">
        <f t="shared" si="5"/>
        <v>125</v>
      </c>
      <c r="AJ16" s="149" t="s">
        <v>40</v>
      </c>
      <c r="AK16" s="150" t="s">
        <v>40</v>
      </c>
      <c r="AL16" s="151">
        <v>100</v>
      </c>
      <c r="AM16" s="149">
        <v>80</v>
      </c>
      <c r="AN16" s="150">
        <v>100</v>
      </c>
      <c r="AO16" s="154">
        <v>100</v>
      </c>
      <c r="AP16" s="149" t="s">
        <v>41</v>
      </c>
      <c r="AQ16" s="150" t="s">
        <v>41</v>
      </c>
      <c r="AR16" s="154">
        <v>100</v>
      </c>
      <c r="AS16" s="149">
        <v>100</v>
      </c>
      <c r="AT16" s="150">
        <v>100</v>
      </c>
      <c r="AU16" s="126">
        <f t="shared" si="2"/>
        <v>100</v>
      </c>
      <c r="AV16" s="156">
        <f t="shared" si="3"/>
        <v>99.583333333333329</v>
      </c>
      <c r="AW16" s="123">
        <v>93</v>
      </c>
    </row>
    <row r="17" spans="1:49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</row>
    <row r="21" spans="1:49">
      <c r="I21" t="s">
        <v>25</v>
      </c>
    </row>
  </sheetData>
  <mergeCells count="77">
    <mergeCell ref="D1:W1"/>
    <mergeCell ref="A3:A6"/>
    <mergeCell ref="B3:B6"/>
    <mergeCell ref="C3:D3"/>
    <mergeCell ref="E3:E6"/>
    <mergeCell ref="F3:K3"/>
    <mergeCell ref="L3:M3"/>
    <mergeCell ref="N3:N6"/>
    <mergeCell ref="O3:P3"/>
    <mergeCell ref="Q3:Q6"/>
    <mergeCell ref="AA3:AB3"/>
    <mergeCell ref="AC3:AC6"/>
    <mergeCell ref="AD3:AE3"/>
    <mergeCell ref="AF3:AF6"/>
    <mergeCell ref="AG3:AH3"/>
    <mergeCell ref="AA4:AB4"/>
    <mergeCell ref="AD4:AE4"/>
    <mergeCell ref="AG4:AH4"/>
    <mergeCell ref="AA5:AA6"/>
    <mergeCell ref="AG5:AG6"/>
    <mergeCell ref="AH5:AH6"/>
    <mergeCell ref="AS3:AT3"/>
    <mergeCell ref="AU3:AU6"/>
    <mergeCell ref="AV3:AW4"/>
    <mergeCell ref="C4:D4"/>
    <mergeCell ref="F4:K4"/>
    <mergeCell ref="L4:M4"/>
    <mergeCell ref="O4:P4"/>
    <mergeCell ref="R4:S4"/>
    <mergeCell ref="U4:V4"/>
    <mergeCell ref="X4:Y4"/>
    <mergeCell ref="AJ3:AK3"/>
    <mergeCell ref="AL3:AL6"/>
    <mergeCell ref="AM3:AN3"/>
    <mergeCell ref="AO3:AO6"/>
    <mergeCell ref="AP3:AQ3"/>
    <mergeCell ref="AR3:AR6"/>
    <mergeCell ref="AS4:AT4"/>
    <mergeCell ref="C5:C6"/>
    <mergeCell ref="D5:D6"/>
    <mergeCell ref="F5:G5"/>
    <mergeCell ref="H5:H6"/>
    <mergeCell ref="I5:J5"/>
    <mergeCell ref="K5:K6"/>
    <mergeCell ref="L5:L6"/>
    <mergeCell ref="M5:M6"/>
    <mergeCell ref="O5:O6"/>
    <mergeCell ref="AJ4:AK4"/>
    <mergeCell ref="AM4:AN4"/>
    <mergeCell ref="AP4:AQ4"/>
    <mergeCell ref="AK5:AK6"/>
    <mergeCell ref="AI3:AI6"/>
    <mergeCell ref="R3:S3"/>
    <mergeCell ref="AJ5:AJ6"/>
    <mergeCell ref="P5:P6"/>
    <mergeCell ref="R5:R6"/>
    <mergeCell ref="S5:S6"/>
    <mergeCell ref="U5:U6"/>
    <mergeCell ref="V5:V6"/>
    <mergeCell ref="X5:X6"/>
    <mergeCell ref="T3:T6"/>
    <mergeCell ref="U3:V3"/>
    <mergeCell ref="W3:W6"/>
    <mergeCell ref="X3:Y3"/>
    <mergeCell ref="Z3:Z6"/>
    <mergeCell ref="Y5:Y6"/>
    <mergeCell ref="AB5:AB6"/>
    <mergeCell ref="AD5:AD6"/>
    <mergeCell ref="AE5:AE6"/>
    <mergeCell ref="AV5:AV6"/>
    <mergeCell ref="AW5:AW6"/>
    <mergeCell ref="AM5:AM6"/>
    <mergeCell ref="AN5:AN6"/>
    <mergeCell ref="AP5:AP6"/>
    <mergeCell ref="AQ5:AQ6"/>
    <mergeCell ref="AS5:AS6"/>
    <mergeCell ref="AT5:AT6"/>
  </mergeCells>
  <pageMargins left="0.70866141732283472" right="0.70866141732283472" top="0.74803149606299213" bottom="0.74803149606299213" header="0.31496062992125984" footer="0.31496062992125984"/>
  <pageSetup paperSize="9" scale="82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"/>
  <sheetViews>
    <sheetView workbookViewId="0">
      <selection activeCell="W10" sqref="W10"/>
    </sheetView>
  </sheetViews>
  <sheetFormatPr defaultRowHeight="15"/>
  <cols>
    <col min="1" max="1" width="3.42578125" customWidth="1"/>
    <col min="2" max="2" width="6.7109375" customWidth="1"/>
    <col min="3" max="3" width="5.42578125" customWidth="1"/>
    <col min="4" max="4" width="5.140625" customWidth="1"/>
    <col min="5" max="5" width="5.5703125" customWidth="1"/>
    <col min="6" max="6" width="5.7109375" customWidth="1"/>
    <col min="7" max="7" width="6.140625" customWidth="1"/>
    <col min="8" max="8" width="4.5703125" customWidth="1"/>
    <col min="9" max="9" width="5" customWidth="1"/>
    <col min="10" max="10" width="5.7109375" customWidth="1"/>
    <col min="11" max="11" width="5.140625" customWidth="1"/>
    <col min="12" max="12" width="5.5703125" customWidth="1"/>
    <col min="13" max="13" width="5.85546875" customWidth="1"/>
    <col min="14" max="14" width="5" customWidth="1"/>
    <col min="15" max="15" width="5.42578125" customWidth="1"/>
    <col min="16" max="16" width="5.5703125" customWidth="1"/>
    <col min="17" max="17" width="4.5703125" customWidth="1"/>
    <col min="18" max="18" width="5.5703125" customWidth="1"/>
    <col min="19" max="19" width="6.28515625" customWidth="1"/>
    <col min="20" max="20" width="5.42578125" customWidth="1"/>
    <col min="21" max="21" width="6.140625" customWidth="1"/>
    <col min="22" max="22" width="5.85546875" customWidth="1"/>
    <col min="23" max="23" width="4.85546875" customWidth="1"/>
    <col min="24" max="24" width="5.85546875" customWidth="1"/>
    <col min="25" max="25" width="5.140625" customWidth="1"/>
    <col min="26" max="26" width="5" customWidth="1"/>
    <col min="27" max="27" width="5.7109375" customWidth="1"/>
    <col min="28" max="28" width="5.42578125" customWidth="1"/>
    <col min="29" max="29" width="4.28515625" customWidth="1"/>
    <col min="30" max="30" width="5.7109375" customWidth="1"/>
    <col min="31" max="31" width="5.28515625" customWidth="1"/>
  </cols>
  <sheetData>
    <row r="1" spans="1:31" ht="144" customHeight="1">
      <c r="A1" s="265" t="s">
        <v>0</v>
      </c>
      <c r="B1" s="265" t="s">
        <v>1</v>
      </c>
      <c r="C1" s="268" t="s">
        <v>63</v>
      </c>
      <c r="D1" s="269"/>
      <c r="E1" s="270" t="s">
        <v>2</v>
      </c>
      <c r="F1" s="273" t="s">
        <v>64</v>
      </c>
      <c r="G1" s="274"/>
      <c r="H1" s="262" t="s">
        <v>2</v>
      </c>
      <c r="I1" s="273" t="s">
        <v>65</v>
      </c>
      <c r="J1" s="274"/>
      <c r="K1" s="279" t="s">
        <v>2</v>
      </c>
      <c r="L1" s="268" t="s">
        <v>66</v>
      </c>
      <c r="M1" s="269"/>
      <c r="N1" s="275" t="s">
        <v>2</v>
      </c>
      <c r="O1" s="273" t="s">
        <v>67</v>
      </c>
      <c r="P1" s="274"/>
      <c r="Q1" s="262" t="s">
        <v>2</v>
      </c>
      <c r="R1" s="273" t="s">
        <v>68</v>
      </c>
      <c r="S1" s="274"/>
      <c r="T1" s="262" t="s">
        <v>2</v>
      </c>
      <c r="U1" s="273" t="s">
        <v>69</v>
      </c>
      <c r="V1" s="274"/>
      <c r="W1" s="262" t="s">
        <v>2</v>
      </c>
      <c r="X1" s="283" t="s">
        <v>70</v>
      </c>
      <c r="Y1" s="284"/>
      <c r="Z1" s="275" t="s">
        <v>2</v>
      </c>
      <c r="AA1" s="273" t="s">
        <v>71</v>
      </c>
      <c r="AB1" s="274"/>
      <c r="AC1" s="262" t="s">
        <v>2</v>
      </c>
      <c r="AD1" s="216" t="s">
        <v>217</v>
      </c>
      <c r="AE1" s="216"/>
    </row>
    <row r="2" spans="1:31" ht="75" customHeight="1">
      <c r="A2" s="266"/>
      <c r="B2" s="266"/>
      <c r="C2" s="282" t="s">
        <v>8</v>
      </c>
      <c r="D2" s="216"/>
      <c r="E2" s="271"/>
      <c r="F2" s="278" t="s">
        <v>8</v>
      </c>
      <c r="G2" s="221"/>
      <c r="H2" s="263"/>
      <c r="I2" s="278" t="s">
        <v>8</v>
      </c>
      <c r="J2" s="221"/>
      <c r="K2" s="280"/>
      <c r="L2" s="282" t="s">
        <v>8</v>
      </c>
      <c r="M2" s="216"/>
      <c r="N2" s="276"/>
      <c r="O2" s="278" t="s">
        <v>8</v>
      </c>
      <c r="P2" s="221"/>
      <c r="Q2" s="263"/>
      <c r="R2" s="278" t="s">
        <v>8</v>
      </c>
      <c r="S2" s="221"/>
      <c r="T2" s="263"/>
      <c r="U2" s="278" t="s">
        <v>8</v>
      </c>
      <c r="V2" s="221"/>
      <c r="W2" s="263"/>
      <c r="X2" s="278" t="s">
        <v>8</v>
      </c>
      <c r="Y2" s="221"/>
      <c r="Z2" s="276"/>
      <c r="AA2" s="278" t="s">
        <v>8</v>
      </c>
      <c r="AB2" s="221"/>
      <c r="AC2" s="263"/>
      <c r="AD2" s="216"/>
      <c r="AE2" s="216"/>
    </row>
    <row r="3" spans="1:31" ht="119.25" customHeight="1" thickBot="1">
      <c r="A3" s="267"/>
      <c r="B3" s="267"/>
      <c r="C3" s="127" t="s">
        <v>72</v>
      </c>
      <c r="D3" s="128" t="s">
        <v>87</v>
      </c>
      <c r="E3" s="272"/>
      <c r="F3" s="127" t="s">
        <v>72</v>
      </c>
      <c r="G3" s="128" t="s">
        <v>87</v>
      </c>
      <c r="H3" s="264"/>
      <c r="I3" s="127" t="s">
        <v>72</v>
      </c>
      <c r="J3" s="128" t="s">
        <v>87</v>
      </c>
      <c r="K3" s="281"/>
      <c r="L3" s="127" t="s">
        <v>72</v>
      </c>
      <c r="M3" s="128" t="s">
        <v>88</v>
      </c>
      <c r="N3" s="277"/>
      <c r="O3" s="127" t="s">
        <v>72</v>
      </c>
      <c r="P3" s="128" t="s">
        <v>88</v>
      </c>
      <c r="Q3" s="264"/>
      <c r="R3" s="127" t="s">
        <v>72</v>
      </c>
      <c r="S3" s="128" t="s">
        <v>87</v>
      </c>
      <c r="T3" s="264"/>
      <c r="U3" s="127" t="s">
        <v>72</v>
      </c>
      <c r="V3" s="128" t="s">
        <v>88</v>
      </c>
      <c r="W3" s="264"/>
      <c r="X3" s="127" t="s">
        <v>72</v>
      </c>
      <c r="Y3" s="128" t="s">
        <v>87</v>
      </c>
      <c r="Z3" s="277"/>
      <c r="AA3" s="127" t="s">
        <v>72</v>
      </c>
      <c r="AB3" s="128" t="s">
        <v>87</v>
      </c>
      <c r="AC3" s="264"/>
      <c r="AD3" s="129"/>
      <c r="AE3" s="130" t="s">
        <v>9</v>
      </c>
    </row>
    <row r="4" spans="1:31">
      <c r="A4" s="131">
        <v>1</v>
      </c>
      <c r="B4" s="129" t="s">
        <v>73</v>
      </c>
      <c r="C4" s="132">
        <v>40</v>
      </c>
      <c r="D4" s="122">
        <v>30</v>
      </c>
      <c r="E4" s="131">
        <f>D4/C4*100</f>
        <v>75</v>
      </c>
      <c r="F4" s="132">
        <v>100</v>
      </c>
      <c r="G4" s="122">
        <v>100</v>
      </c>
      <c r="H4" s="131">
        <f>G4/F4*100</f>
        <v>100</v>
      </c>
      <c r="I4" s="132">
        <v>100</v>
      </c>
      <c r="J4" s="122">
        <v>100</v>
      </c>
      <c r="K4" s="131">
        <f>J4/I4*100</f>
        <v>100</v>
      </c>
      <c r="L4" s="132">
        <v>40</v>
      </c>
      <c r="M4" s="133">
        <v>236</v>
      </c>
      <c r="N4" s="131">
        <f>M4/L4*100</f>
        <v>590</v>
      </c>
      <c r="O4" s="132">
        <v>100</v>
      </c>
      <c r="P4" s="122">
        <v>100</v>
      </c>
      <c r="Q4" s="131">
        <f>P4/O4*100</f>
        <v>100</v>
      </c>
      <c r="R4" s="132">
        <v>80</v>
      </c>
      <c r="S4" s="122">
        <v>100</v>
      </c>
      <c r="T4" s="131">
        <f>S4/R4*100</f>
        <v>125</v>
      </c>
      <c r="U4" s="132">
        <v>100</v>
      </c>
      <c r="V4" s="122">
        <v>100</v>
      </c>
      <c r="W4" s="131">
        <f>V4/U4*100</f>
        <v>100</v>
      </c>
      <c r="X4" s="132">
        <v>100</v>
      </c>
      <c r="Y4" s="122">
        <v>100</v>
      </c>
      <c r="Z4" s="131">
        <f>Y4/X4*100</f>
        <v>100</v>
      </c>
      <c r="AA4" s="132">
        <v>2</v>
      </c>
      <c r="AB4" s="133">
        <v>2</v>
      </c>
      <c r="AC4" s="131">
        <f>AB4/AA4*100</f>
        <v>100</v>
      </c>
      <c r="AD4" s="134">
        <f>E4+H4+K4+N4+Q4+T4+W4+Z4+AC4</f>
        <v>1390</v>
      </c>
      <c r="AE4" s="135">
        <f>AD4/9</f>
        <v>154.44444444444446</v>
      </c>
    </row>
    <row r="5" spans="1:31">
      <c r="A5" s="129">
        <v>2</v>
      </c>
      <c r="B5" s="129" t="s">
        <v>74</v>
      </c>
      <c r="C5" s="132">
        <v>11.3</v>
      </c>
      <c r="D5" s="122">
        <v>3</v>
      </c>
      <c r="E5" s="131">
        <f>D5/C5*100</f>
        <v>26.548672566371678</v>
      </c>
      <c r="F5" s="132">
        <v>94.7</v>
      </c>
      <c r="G5" s="122">
        <v>94.7</v>
      </c>
      <c r="H5" s="131">
        <f>G5/F5*100</f>
        <v>100</v>
      </c>
      <c r="I5" s="132">
        <v>100</v>
      </c>
      <c r="J5" s="122">
        <v>100</v>
      </c>
      <c r="K5" s="131">
        <f>J5/I5*100</f>
        <v>100</v>
      </c>
      <c r="L5" s="132">
        <v>400</v>
      </c>
      <c r="M5" s="133">
        <v>369</v>
      </c>
      <c r="N5" s="131">
        <f>M5/L5*100</f>
        <v>92.25</v>
      </c>
      <c r="O5" s="132">
        <v>100</v>
      </c>
      <c r="P5" s="122">
        <v>100</v>
      </c>
      <c r="Q5" s="131">
        <f>P5/O5*100</f>
        <v>100</v>
      </c>
      <c r="R5" s="132">
        <v>100</v>
      </c>
      <c r="S5" s="122">
        <v>100</v>
      </c>
      <c r="T5" s="131">
        <f>S5/R5*100</f>
        <v>100</v>
      </c>
      <c r="U5" s="132">
        <v>100</v>
      </c>
      <c r="V5" s="122">
        <v>100</v>
      </c>
      <c r="W5" s="131">
        <f>V5/U5*100</f>
        <v>100</v>
      </c>
      <c r="X5" s="132">
        <v>100</v>
      </c>
      <c r="Y5" s="122">
        <v>100</v>
      </c>
      <c r="Z5" s="131">
        <f>Y5/X5*100</f>
        <v>100</v>
      </c>
      <c r="AA5" s="132">
        <v>1</v>
      </c>
      <c r="AB5" s="133">
        <v>1</v>
      </c>
      <c r="AC5" s="131">
        <f>AB5/AA5*100</f>
        <v>100</v>
      </c>
      <c r="AD5" s="134">
        <f>E5+H5+K5+N5+Q5+T5+W5+Z5+AC5</f>
        <v>818.79867256637169</v>
      </c>
      <c r="AE5" s="135">
        <f>AD5/9</f>
        <v>90.977630285152415</v>
      </c>
    </row>
  </sheetData>
  <mergeCells count="30">
    <mergeCell ref="AA2:AB2"/>
    <mergeCell ref="AA1:AB1"/>
    <mergeCell ref="AC1:AC3"/>
    <mergeCell ref="AD1:AE2"/>
    <mergeCell ref="C2:D2"/>
    <mergeCell ref="F2:G2"/>
    <mergeCell ref="I2:J2"/>
    <mergeCell ref="L2:M2"/>
    <mergeCell ref="O2:P2"/>
    <mergeCell ref="R2:S2"/>
    <mergeCell ref="U2:V2"/>
    <mergeCell ref="R1:S1"/>
    <mergeCell ref="T1:T3"/>
    <mergeCell ref="U1:V1"/>
    <mergeCell ref="W1:W3"/>
    <mergeCell ref="X1:Y1"/>
    <mergeCell ref="Z1:Z3"/>
    <mergeCell ref="X2:Y2"/>
    <mergeCell ref="I1:J1"/>
    <mergeCell ref="K1:K3"/>
    <mergeCell ref="L1:M1"/>
    <mergeCell ref="N1:N3"/>
    <mergeCell ref="O1:P1"/>
    <mergeCell ref="Q1:Q3"/>
    <mergeCell ref="H1:H3"/>
    <mergeCell ref="A1:A3"/>
    <mergeCell ref="B1:B3"/>
    <mergeCell ref="C1:D1"/>
    <mergeCell ref="E1:E3"/>
    <mergeCell ref="F1:G1"/>
  </mergeCells>
  <pageMargins left="0.7" right="0.7" top="0.75" bottom="0.75" header="0.3" footer="0.3"/>
  <pageSetup paperSize="9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"/>
  <sheetViews>
    <sheetView workbookViewId="0">
      <selection activeCell="I5" sqref="I5"/>
    </sheetView>
  </sheetViews>
  <sheetFormatPr defaultRowHeight="15"/>
  <cols>
    <col min="1" max="1" width="4.140625" customWidth="1"/>
    <col min="2" max="2" width="7.28515625" customWidth="1"/>
    <col min="3" max="3" width="3.42578125" customWidth="1"/>
    <col min="4" max="4" width="3.7109375" customWidth="1"/>
    <col min="5" max="5" width="4" customWidth="1"/>
    <col min="6" max="6" width="4.7109375" customWidth="1"/>
    <col min="7" max="7" width="4.42578125" customWidth="1"/>
    <col min="8" max="9" width="3.5703125" customWidth="1"/>
    <col min="10" max="12" width="3.85546875" customWidth="1"/>
    <col min="13" max="13" width="3.7109375" customWidth="1"/>
    <col min="14" max="14" width="3.42578125" customWidth="1"/>
    <col min="15" max="15" width="2.7109375" customWidth="1"/>
    <col min="16" max="16" width="2.5703125" customWidth="1"/>
    <col min="17" max="17" width="3.140625" customWidth="1"/>
    <col min="18" max="18" width="4.140625" customWidth="1"/>
    <col min="19" max="19" width="3.28515625" customWidth="1"/>
    <col min="20" max="20" width="3.7109375" customWidth="1"/>
    <col min="21" max="22" width="3.5703125" customWidth="1"/>
    <col min="23" max="24" width="3.140625" customWidth="1"/>
    <col min="25" max="25" width="3" customWidth="1"/>
    <col min="26" max="26" width="3.140625" customWidth="1"/>
    <col min="27" max="27" width="2.140625" customWidth="1"/>
    <col min="28" max="28" width="3.28515625" customWidth="1"/>
    <col min="29" max="29" width="3.5703125" customWidth="1"/>
    <col min="30" max="31" width="3" customWidth="1"/>
    <col min="32" max="32" width="2.5703125" customWidth="1"/>
    <col min="33" max="33" width="5.140625" customWidth="1"/>
    <col min="34" max="34" width="7" customWidth="1"/>
  </cols>
  <sheetData>
    <row r="1" spans="1:35" ht="118.5" customHeight="1">
      <c r="A1" s="288" t="s">
        <v>0</v>
      </c>
      <c r="B1" s="288" t="s">
        <v>1</v>
      </c>
      <c r="C1" s="291" t="s">
        <v>28</v>
      </c>
      <c r="D1" s="292"/>
      <c r="E1" s="293" t="s">
        <v>2</v>
      </c>
      <c r="F1" s="291" t="s">
        <v>80</v>
      </c>
      <c r="G1" s="292"/>
      <c r="H1" s="293" t="s">
        <v>2</v>
      </c>
      <c r="I1" s="296" t="s">
        <v>81</v>
      </c>
      <c r="J1" s="297"/>
      <c r="K1" s="298" t="s">
        <v>2</v>
      </c>
      <c r="L1" s="296" t="s">
        <v>82</v>
      </c>
      <c r="M1" s="297"/>
      <c r="N1" s="301" t="s">
        <v>2</v>
      </c>
      <c r="O1" s="291"/>
      <c r="P1" s="292"/>
      <c r="Q1" s="285" t="s">
        <v>2</v>
      </c>
      <c r="R1" s="296"/>
      <c r="S1" s="297"/>
      <c r="T1" s="298" t="s">
        <v>2</v>
      </c>
      <c r="U1" s="296"/>
      <c r="V1" s="297"/>
      <c r="W1" s="298" t="s">
        <v>2</v>
      </c>
      <c r="X1" s="296"/>
      <c r="Y1" s="297"/>
      <c r="Z1" s="298" t="s">
        <v>2</v>
      </c>
      <c r="AA1" s="296"/>
      <c r="AB1" s="297"/>
      <c r="AC1" s="301" t="s">
        <v>2</v>
      </c>
      <c r="AD1" s="296"/>
      <c r="AE1" s="297"/>
      <c r="AF1" s="301" t="s">
        <v>2</v>
      </c>
      <c r="AG1" s="304" t="s">
        <v>218</v>
      </c>
      <c r="AH1" s="304"/>
      <c r="AI1" s="189"/>
    </row>
    <row r="2" spans="1:35" ht="57" customHeight="1">
      <c r="A2" s="289"/>
      <c r="B2" s="289"/>
      <c r="C2" s="305" t="s">
        <v>8</v>
      </c>
      <c r="D2" s="304"/>
      <c r="E2" s="294"/>
      <c r="F2" s="305" t="s">
        <v>8</v>
      </c>
      <c r="G2" s="304"/>
      <c r="H2" s="294"/>
      <c r="I2" s="306" t="s">
        <v>8</v>
      </c>
      <c r="J2" s="307"/>
      <c r="K2" s="299"/>
      <c r="L2" s="306" t="s">
        <v>8</v>
      </c>
      <c r="M2" s="307"/>
      <c r="N2" s="302"/>
      <c r="O2" s="305" t="s">
        <v>8</v>
      </c>
      <c r="P2" s="304"/>
      <c r="Q2" s="286"/>
      <c r="R2" s="306" t="s">
        <v>8</v>
      </c>
      <c r="S2" s="307"/>
      <c r="T2" s="299"/>
      <c r="U2" s="306" t="s">
        <v>8</v>
      </c>
      <c r="V2" s="307"/>
      <c r="W2" s="299"/>
      <c r="X2" s="306" t="s">
        <v>8</v>
      </c>
      <c r="Y2" s="307"/>
      <c r="Z2" s="299"/>
      <c r="AA2" s="306" t="s">
        <v>8</v>
      </c>
      <c r="AB2" s="307"/>
      <c r="AC2" s="302"/>
      <c r="AD2" s="306" t="s">
        <v>8</v>
      </c>
      <c r="AE2" s="307"/>
      <c r="AF2" s="302"/>
      <c r="AG2" s="304"/>
      <c r="AH2" s="304"/>
      <c r="AI2" s="189"/>
    </row>
    <row r="3" spans="1:35" ht="142.5" customHeight="1" thickBot="1">
      <c r="A3" s="290"/>
      <c r="B3" s="290"/>
      <c r="C3" s="14" t="s">
        <v>72</v>
      </c>
      <c r="D3" s="15" t="s">
        <v>88</v>
      </c>
      <c r="E3" s="295"/>
      <c r="F3" s="14" t="s">
        <v>72</v>
      </c>
      <c r="G3" s="15" t="s">
        <v>87</v>
      </c>
      <c r="H3" s="295"/>
      <c r="I3" s="14" t="s">
        <v>72</v>
      </c>
      <c r="J3" s="15" t="s">
        <v>87</v>
      </c>
      <c r="K3" s="300"/>
      <c r="L3" s="14" t="s">
        <v>72</v>
      </c>
      <c r="M3" s="15" t="s">
        <v>87</v>
      </c>
      <c r="N3" s="303"/>
      <c r="O3" s="14" t="s">
        <v>72</v>
      </c>
      <c r="P3" s="15" t="s">
        <v>87</v>
      </c>
      <c r="Q3" s="287"/>
      <c r="R3" s="14" t="s">
        <v>72</v>
      </c>
      <c r="S3" s="15" t="s">
        <v>88</v>
      </c>
      <c r="T3" s="300"/>
      <c r="U3" s="14" t="s">
        <v>72</v>
      </c>
      <c r="V3" s="15" t="s">
        <v>88</v>
      </c>
      <c r="W3" s="300"/>
      <c r="X3" s="14" t="s">
        <v>72</v>
      </c>
      <c r="Y3" s="15" t="s">
        <v>88</v>
      </c>
      <c r="Z3" s="300"/>
      <c r="AA3" s="14" t="s">
        <v>72</v>
      </c>
      <c r="AB3" s="15" t="s">
        <v>88</v>
      </c>
      <c r="AC3" s="303"/>
      <c r="AD3" s="14" t="s">
        <v>72</v>
      </c>
      <c r="AE3" s="15" t="s">
        <v>88</v>
      </c>
      <c r="AF3" s="303"/>
      <c r="AG3" s="190"/>
      <c r="AH3" s="191" t="s">
        <v>9</v>
      </c>
      <c r="AI3" s="189"/>
    </row>
    <row r="4" spans="1:35" ht="98.25" customHeight="1">
      <c r="A4" s="1">
        <v>1</v>
      </c>
      <c r="B4" s="19" t="s">
        <v>83</v>
      </c>
      <c r="C4" s="192">
        <v>96</v>
      </c>
      <c r="D4" s="193">
        <v>96</v>
      </c>
      <c r="E4" s="22">
        <f>D4/C4*100</f>
        <v>100</v>
      </c>
      <c r="F4" s="192">
        <v>73.5</v>
      </c>
      <c r="G4" s="193">
        <v>56</v>
      </c>
      <c r="H4" s="22">
        <f>G4/F4*100</f>
        <v>76.19047619047619</v>
      </c>
      <c r="I4" s="192">
        <v>20</v>
      </c>
      <c r="J4" s="193">
        <v>20</v>
      </c>
      <c r="K4" s="22">
        <f>J4/I4*100</f>
        <v>100</v>
      </c>
      <c r="L4" s="192">
        <v>160</v>
      </c>
      <c r="M4" s="193">
        <v>80</v>
      </c>
      <c r="N4" s="22">
        <f>M4/L4*100</f>
        <v>50</v>
      </c>
      <c r="O4" s="192"/>
      <c r="P4" s="193"/>
      <c r="Q4" s="22" t="e">
        <f>P4/O4*100</f>
        <v>#DIV/0!</v>
      </c>
      <c r="R4" s="192"/>
      <c r="S4" s="193"/>
      <c r="T4" s="22" t="e">
        <f>S4/R4*100</f>
        <v>#DIV/0!</v>
      </c>
      <c r="U4" s="194"/>
      <c r="V4" s="195"/>
      <c r="W4" s="22"/>
      <c r="X4" s="194"/>
      <c r="Y4" s="195"/>
      <c r="Z4" s="22" t="e">
        <f>Y4/X4*100</f>
        <v>#DIV/0!</v>
      </c>
      <c r="AA4" s="194"/>
      <c r="AB4" s="195"/>
      <c r="AC4" s="196" t="e">
        <f>AB4/AA4*100</f>
        <v>#DIV/0!</v>
      </c>
      <c r="AD4" s="194"/>
      <c r="AE4" s="195"/>
      <c r="AF4" s="196" t="e">
        <f>AE4/AD4*100</f>
        <v>#DIV/0!</v>
      </c>
      <c r="AG4" s="190">
        <f>E4+H4+K4+N4</f>
        <v>326.1904761904762</v>
      </c>
      <c r="AH4" s="197">
        <f>AG4/4</f>
        <v>81.547619047619051</v>
      </c>
      <c r="AI4" s="189"/>
    </row>
  </sheetData>
  <mergeCells count="33">
    <mergeCell ref="AA2:AB2"/>
    <mergeCell ref="AD2:AE2"/>
    <mergeCell ref="AA1:AB1"/>
    <mergeCell ref="AC1:AC3"/>
    <mergeCell ref="AD1:AE1"/>
    <mergeCell ref="AF1:AF3"/>
    <mergeCell ref="AG1:AH2"/>
    <mergeCell ref="C2:D2"/>
    <mergeCell ref="F2:G2"/>
    <mergeCell ref="I2:J2"/>
    <mergeCell ref="L2:M2"/>
    <mergeCell ref="O2:P2"/>
    <mergeCell ref="R1:S1"/>
    <mergeCell ref="T1:T3"/>
    <mergeCell ref="U1:V1"/>
    <mergeCell ref="W1:W3"/>
    <mergeCell ref="X1:Y1"/>
    <mergeCell ref="Z1:Z3"/>
    <mergeCell ref="R2:S2"/>
    <mergeCell ref="U2:V2"/>
    <mergeCell ref="X2:Y2"/>
    <mergeCell ref="Q1:Q3"/>
    <mergeCell ref="A1:A3"/>
    <mergeCell ref="B1:B3"/>
    <mergeCell ref="C1:D1"/>
    <mergeCell ref="E1:E3"/>
    <mergeCell ref="F1:G1"/>
    <mergeCell ref="H1:H3"/>
    <mergeCell ref="I1:J1"/>
    <mergeCell ref="K1:K3"/>
    <mergeCell ref="L1:M1"/>
    <mergeCell ref="N1:N3"/>
    <mergeCell ref="O1:P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"/>
  <sheetViews>
    <sheetView workbookViewId="0">
      <selection activeCell="B9" sqref="B9"/>
    </sheetView>
  </sheetViews>
  <sheetFormatPr defaultRowHeight="15"/>
  <cols>
    <col min="1" max="1" width="5.5703125" customWidth="1"/>
    <col min="3" max="3" width="5.5703125" customWidth="1"/>
    <col min="4" max="4" width="6.85546875" customWidth="1"/>
    <col min="5" max="5" width="5.85546875" customWidth="1"/>
    <col min="6" max="6" width="6.5703125" customWidth="1"/>
    <col min="7" max="7" width="6.7109375" customWidth="1"/>
    <col min="8" max="8" width="5.5703125" customWidth="1"/>
    <col min="9" max="9" width="7.42578125" customWidth="1"/>
  </cols>
  <sheetData>
    <row r="1" spans="1:10" ht="13.5" customHeight="1" thickBot="1"/>
    <row r="2" spans="1:10" ht="70.5" customHeight="1">
      <c r="A2" s="288" t="s">
        <v>0</v>
      </c>
      <c r="B2" s="288" t="s">
        <v>1</v>
      </c>
      <c r="C2" s="291" t="s">
        <v>84</v>
      </c>
      <c r="D2" s="292"/>
      <c r="E2" s="293" t="s">
        <v>2</v>
      </c>
      <c r="F2" s="291" t="s">
        <v>85</v>
      </c>
      <c r="G2" s="292"/>
      <c r="H2" s="293" t="s">
        <v>2</v>
      </c>
      <c r="I2" s="304" t="s">
        <v>7</v>
      </c>
      <c r="J2" s="304"/>
    </row>
    <row r="3" spans="1:10" ht="57.75" customHeight="1">
      <c r="A3" s="289"/>
      <c r="B3" s="289"/>
      <c r="C3" s="305" t="s">
        <v>8</v>
      </c>
      <c r="D3" s="304"/>
      <c r="E3" s="294"/>
      <c r="F3" s="305" t="s">
        <v>8</v>
      </c>
      <c r="G3" s="304"/>
      <c r="H3" s="294"/>
      <c r="I3" s="304"/>
      <c r="J3" s="304"/>
    </row>
    <row r="4" spans="1:10" ht="118.5" customHeight="1" thickBot="1">
      <c r="A4" s="290"/>
      <c r="B4" s="290"/>
      <c r="C4" s="14" t="s">
        <v>72</v>
      </c>
      <c r="D4" s="15" t="s">
        <v>88</v>
      </c>
      <c r="E4" s="295"/>
      <c r="F4" s="14" t="s">
        <v>72</v>
      </c>
      <c r="G4" s="15" t="s">
        <v>87</v>
      </c>
      <c r="H4" s="295"/>
      <c r="I4" s="1"/>
      <c r="J4" s="13" t="s">
        <v>9</v>
      </c>
    </row>
    <row r="5" spans="1:10" ht="66" customHeight="1">
      <c r="A5" s="1">
        <v>1</v>
      </c>
      <c r="B5" s="19" t="s">
        <v>86</v>
      </c>
      <c r="C5" s="20">
        <v>75</v>
      </c>
      <c r="D5" s="11">
        <v>75</v>
      </c>
      <c r="E5" s="2">
        <f>D5/C5*100</f>
        <v>100</v>
      </c>
      <c r="F5" s="20"/>
      <c r="G5" s="11"/>
      <c r="H5" s="2" t="e">
        <f>G5/F5*100</f>
        <v>#DIV/0!</v>
      </c>
      <c r="I5" s="1">
        <f>E5</f>
        <v>100</v>
      </c>
      <c r="J5" s="17">
        <f>I5/1</f>
        <v>100</v>
      </c>
    </row>
  </sheetData>
  <mergeCells count="9">
    <mergeCell ref="I2:J3"/>
    <mergeCell ref="C3:D3"/>
    <mergeCell ref="F3:G3"/>
    <mergeCell ref="A2:A4"/>
    <mergeCell ref="B2:B4"/>
    <mergeCell ref="C2:D2"/>
    <mergeCell ref="E2:E4"/>
    <mergeCell ref="F2:G2"/>
    <mergeCell ref="H2:H4"/>
  </mergeCells>
  <pageMargins left="0.7" right="0.7" top="0.75" bottom="0.75" header="0.3" footer="0.3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"/>
  <sheetViews>
    <sheetView workbookViewId="0">
      <selection activeCell="H11" sqref="H11"/>
    </sheetView>
  </sheetViews>
  <sheetFormatPr defaultRowHeight="15"/>
  <cols>
    <col min="1" max="1" width="4.140625" customWidth="1"/>
    <col min="3" max="4" width="6.28515625" customWidth="1"/>
    <col min="5" max="5" width="5" customWidth="1"/>
    <col min="6" max="7" width="5.85546875" customWidth="1"/>
    <col min="8" max="8" width="4.7109375" customWidth="1"/>
    <col min="9" max="9" width="5.5703125" customWidth="1"/>
    <col min="10" max="10" width="6.140625" customWidth="1"/>
    <col min="11" max="11" width="5" customWidth="1"/>
    <col min="12" max="12" width="5.85546875" customWidth="1"/>
    <col min="13" max="13" width="6.140625" customWidth="1"/>
    <col min="14" max="14" width="4.7109375" customWidth="1"/>
    <col min="15" max="15" width="5.5703125" customWidth="1"/>
    <col min="16" max="16" width="6.42578125" customWidth="1"/>
    <col min="17" max="17" width="5" customWidth="1"/>
    <col min="18" max="18" width="6.5703125" customWidth="1"/>
    <col min="19" max="19" width="5.140625" customWidth="1"/>
    <col min="20" max="20" width="5.28515625" customWidth="1"/>
    <col min="21" max="21" width="5.5703125" customWidth="1"/>
    <col min="22" max="22" width="5" customWidth="1"/>
    <col min="23" max="23" width="5.5703125" customWidth="1"/>
    <col min="24" max="24" width="6.140625" customWidth="1"/>
    <col min="25" max="25" width="6.28515625" customWidth="1"/>
    <col min="26" max="26" width="5.7109375" customWidth="1"/>
    <col min="27" max="27" width="5.42578125" customWidth="1"/>
    <col min="28" max="28" width="5.7109375" customWidth="1"/>
    <col min="29" max="29" width="5.140625" customWidth="1"/>
    <col min="30" max="30" width="5.42578125" customWidth="1"/>
    <col min="31" max="31" width="6" customWidth="1"/>
  </cols>
  <sheetData>
    <row r="1" spans="1:31" ht="57.75" customHeight="1">
      <c r="A1" s="308" t="s">
        <v>0</v>
      </c>
      <c r="B1" s="216" t="s">
        <v>1</v>
      </c>
      <c r="C1" s="220" t="s">
        <v>89</v>
      </c>
      <c r="D1" s="220"/>
      <c r="E1" s="221"/>
      <c r="F1" s="219" t="s">
        <v>90</v>
      </c>
      <c r="G1" s="220"/>
      <c r="H1" s="220"/>
      <c r="I1" s="220"/>
      <c r="J1" s="220"/>
      <c r="K1" s="220"/>
      <c r="L1" s="220"/>
      <c r="M1" s="220"/>
      <c r="N1" s="221"/>
      <c r="O1" s="219" t="s">
        <v>91</v>
      </c>
      <c r="P1" s="220"/>
      <c r="Q1" s="220"/>
      <c r="R1" s="220"/>
      <c r="S1" s="220"/>
      <c r="T1" s="220"/>
      <c r="U1" s="216" t="s">
        <v>92</v>
      </c>
      <c r="V1" s="216"/>
      <c r="W1" s="216"/>
      <c r="X1" s="216"/>
      <c r="Y1" s="216"/>
      <c r="Z1" s="216"/>
      <c r="AA1" s="216"/>
      <c r="AB1" s="216"/>
      <c r="AC1" s="216"/>
      <c r="AD1" s="309" t="s">
        <v>75</v>
      </c>
      <c r="AE1" s="310"/>
    </row>
    <row r="2" spans="1:31" ht="145.5" customHeight="1">
      <c r="A2" s="308"/>
      <c r="B2" s="216"/>
      <c r="C2" s="315" t="s">
        <v>93</v>
      </c>
      <c r="D2" s="314"/>
      <c r="E2" s="198" t="s">
        <v>2</v>
      </c>
      <c r="F2" s="316" t="s">
        <v>94</v>
      </c>
      <c r="G2" s="314"/>
      <c r="H2" s="198" t="s">
        <v>2</v>
      </c>
      <c r="I2" s="316" t="s">
        <v>95</v>
      </c>
      <c r="J2" s="314"/>
      <c r="K2" s="198" t="s">
        <v>2</v>
      </c>
      <c r="L2" s="316" t="s">
        <v>96</v>
      </c>
      <c r="M2" s="314"/>
      <c r="N2" s="198" t="s">
        <v>2</v>
      </c>
      <c r="O2" s="316" t="s">
        <v>97</v>
      </c>
      <c r="P2" s="314"/>
      <c r="Q2" s="198" t="s">
        <v>2</v>
      </c>
      <c r="R2" s="316" t="s">
        <v>95</v>
      </c>
      <c r="S2" s="314"/>
      <c r="T2" s="199" t="s">
        <v>2</v>
      </c>
      <c r="U2" s="219" t="s">
        <v>98</v>
      </c>
      <c r="V2" s="221"/>
      <c r="W2" s="198" t="s">
        <v>2</v>
      </c>
      <c r="X2" s="315" t="s">
        <v>99</v>
      </c>
      <c r="Y2" s="314"/>
      <c r="Z2" s="198" t="s">
        <v>2</v>
      </c>
      <c r="AA2" s="316" t="s">
        <v>100</v>
      </c>
      <c r="AB2" s="314"/>
      <c r="AC2" s="199" t="s">
        <v>2</v>
      </c>
      <c r="AD2" s="311"/>
      <c r="AE2" s="312"/>
    </row>
    <row r="3" spans="1:31" ht="74.25" customHeight="1">
      <c r="A3" s="308"/>
      <c r="B3" s="216"/>
      <c r="C3" s="220" t="s">
        <v>8</v>
      </c>
      <c r="D3" s="221"/>
      <c r="E3" s="198"/>
      <c r="F3" s="278" t="s">
        <v>8</v>
      </c>
      <c r="G3" s="221"/>
      <c r="H3" s="198"/>
      <c r="I3" s="278" t="s">
        <v>8</v>
      </c>
      <c r="J3" s="221"/>
      <c r="K3" s="198"/>
      <c r="L3" s="278" t="s">
        <v>8</v>
      </c>
      <c r="M3" s="221"/>
      <c r="N3" s="198"/>
      <c r="O3" s="278" t="s">
        <v>8</v>
      </c>
      <c r="P3" s="221"/>
      <c r="Q3" s="198"/>
      <c r="R3" s="278" t="s">
        <v>8</v>
      </c>
      <c r="S3" s="221"/>
      <c r="T3" s="199"/>
      <c r="U3" s="216" t="s">
        <v>8</v>
      </c>
      <c r="V3" s="216"/>
      <c r="W3" s="200"/>
      <c r="X3" s="220" t="s">
        <v>8</v>
      </c>
      <c r="Y3" s="221"/>
      <c r="Z3" s="198"/>
      <c r="AA3" s="278" t="s">
        <v>8</v>
      </c>
      <c r="AB3" s="221"/>
      <c r="AC3" s="199"/>
      <c r="AD3" s="313"/>
      <c r="AE3" s="314"/>
    </row>
    <row r="4" spans="1:31" ht="144" customHeight="1" thickBot="1">
      <c r="A4" s="308"/>
      <c r="B4" s="216"/>
      <c r="C4" s="201" t="s">
        <v>72</v>
      </c>
      <c r="D4" s="128" t="s">
        <v>88</v>
      </c>
      <c r="E4" s="202"/>
      <c r="F4" s="127" t="s">
        <v>72</v>
      </c>
      <c r="G4" s="128" t="s">
        <v>87</v>
      </c>
      <c r="H4" s="202"/>
      <c r="I4" s="127" t="s">
        <v>72</v>
      </c>
      <c r="J4" s="128" t="s">
        <v>88</v>
      </c>
      <c r="K4" s="202"/>
      <c r="L4" s="127" t="s">
        <v>72</v>
      </c>
      <c r="M4" s="128" t="s">
        <v>88</v>
      </c>
      <c r="N4" s="202"/>
      <c r="O4" s="127" t="s">
        <v>72</v>
      </c>
      <c r="P4" s="128" t="s">
        <v>87</v>
      </c>
      <c r="Q4" s="202"/>
      <c r="R4" s="127" t="s">
        <v>72</v>
      </c>
      <c r="S4" s="128" t="s">
        <v>88</v>
      </c>
      <c r="T4" s="203"/>
      <c r="U4" s="172" t="s">
        <v>72</v>
      </c>
      <c r="V4" s="128" t="s">
        <v>87</v>
      </c>
      <c r="W4" s="204"/>
      <c r="X4" s="201" t="s">
        <v>72</v>
      </c>
      <c r="Y4" s="128" t="s">
        <v>87</v>
      </c>
      <c r="Z4" s="202"/>
      <c r="AA4" s="127" t="s">
        <v>72</v>
      </c>
      <c r="AB4" s="128" t="s">
        <v>87</v>
      </c>
      <c r="AC4" s="203"/>
      <c r="AD4" s="129"/>
      <c r="AE4" s="130" t="s">
        <v>9</v>
      </c>
    </row>
    <row r="5" spans="1:31" ht="21" customHeight="1">
      <c r="A5" s="2">
        <v>1</v>
      </c>
      <c r="B5" s="131" t="s">
        <v>101</v>
      </c>
      <c r="C5" s="179">
        <v>60.1</v>
      </c>
      <c r="D5" s="167">
        <v>60.1</v>
      </c>
      <c r="E5" s="131">
        <f>D5/C5*100</f>
        <v>100</v>
      </c>
      <c r="F5" s="179">
        <v>7</v>
      </c>
      <c r="G5" s="167">
        <v>7</v>
      </c>
      <c r="H5" s="131">
        <f>G5/F5*100</f>
        <v>100</v>
      </c>
      <c r="I5" s="179">
        <v>60.1</v>
      </c>
      <c r="J5" s="167">
        <v>60.1</v>
      </c>
      <c r="K5" s="131">
        <f>J5/I5*100</f>
        <v>100</v>
      </c>
      <c r="L5" s="179">
        <v>3</v>
      </c>
      <c r="M5" s="167">
        <v>3</v>
      </c>
      <c r="N5" s="131">
        <f>M5/L5*100</f>
        <v>100</v>
      </c>
      <c r="O5" s="179">
        <v>7</v>
      </c>
      <c r="P5" s="167">
        <v>7</v>
      </c>
      <c r="Q5" s="131">
        <f>P5/O5*100</f>
        <v>100</v>
      </c>
      <c r="R5" s="179">
        <v>60.1</v>
      </c>
      <c r="S5" s="167">
        <v>60.1</v>
      </c>
      <c r="T5" s="131">
        <f>S5/R5*100</f>
        <v>100</v>
      </c>
      <c r="U5" s="132">
        <v>7</v>
      </c>
      <c r="V5" s="122">
        <v>7</v>
      </c>
      <c r="W5" s="131">
        <f>V5/U5*100</f>
        <v>100</v>
      </c>
      <c r="X5" s="179">
        <v>60.1</v>
      </c>
      <c r="Y5" s="167">
        <v>60.1</v>
      </c>
      <c r="Z5" s="131">
        <f>Y5/X5*100</f>
        <v>100</v>
      </c>
      <c r="AA5" s="179">
        <v>3</v>
      </c>
      <c r="AB5" s="167">
        <v>3</v>
      </c>
      <c r="AC5" s="134">
        <f>AB5/AA5*100</f>
        <v>100</v>
      </c>
      <c r="AD5" s="129">
        <f>E5+H5+K5+N5+Q5+T5+W5+Z5+AC5</f>
        <v>900</v>
      </c>
      <c r="AE5" s="205">
        <f>AD5/9</f>
        <v>100</v>
      </c>
    </row>
    <row r="6" spans="1:31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</sheetData>
  <mergeCells count="25">
    <mergeCell ref="AD1:AE3"/>
    <mergeCell ref="C2:D2"/>
    <mergeCell ref="F2:G2"/>
    <mergeCell ref="I2:J2"/>
    <mergeCell ref="L2:M2"/>
    <mergeCell ref="O2:P2"/>
    <mergeCell ref="R2:S2"/>
    <mergeCell ref="U2:V2"/>
    <mergeCell ref="X2:Y2"/>
    <mergeCell ref="AA2:AB2"/>
    <mergeCell ref="U1:AC1"/>
    <mergeCell ref="O3:P3"/>
    <mergeCell ref="R3:S3"/>
    <mergeCell ref="U3:V3"/>
    <mergeCell ref="X3:Y3"/>
    <mergeCell ref="AA3:AB3"/>
    <mergeCell ref="A1:A4"/>
    <mergeCell ref="B1:B4"/>
    <mergeCell ref="C1:E1"/>
    <mergeCell ref="F1:N1"/>
    <mergeCell ref="O1:T1"/>
    <mergeCell ref="C3:D3"/>
    <mergeCell ref="F3:G3"/>
    <mergeCell ref="I3:J3"/>
    <mergeCell ref="L3:M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selection activeCell="A6" sqref="A6"/>
    </sheetView>
  </sheetViews>
  <sheetFormatPr defaultRowHeight="15"/>
  <cols>
    <col min="1" max="1" width="4.5703125" customWidth="1"/>
    <col min="2" max="2" width="13.5703125" customWidth="1"/>
    <col min="3" max="3" width="6.140625" customWidth="1"/>
    <col min="4" max="4" width="5.140625" customWidth="1"/>
    <col min="5" max="5" width="5.85546875" customWidth="1"/>
    <col min="6" max="6" width="5" customWidth="1"/>
    <col min="7" max="7" width="4.5703125" customWidth="1"/>
    <col min="8" max="8" width="5.42578125" customWidth="1"/>
    <col min="9" max="9" width="6" customWidth="1"/>
    <col min="10" max="10" width="5.42578125" customWidth="1"/>
    <col min="11" max="11" width="5" customWidth="1"/>
    <col min="12" max="12" width="6.7109375" customWidth="1"/>
    <col min="13" max="13" width="7" customWidth="1"/>
    <col min="14" max="14" width="5.42578125" customWidth="1"/>
    <col min="15" max="15" width="5.5703125" customWidth="1"/>
    <col min="16" max="16" width="5" customWidth="1"/>
    <col min="17" max="17" width="4" customWidth="1"/>
    <col min="18" max="18" width="6" customWidth="1"/>
    <col min="19" max="19" width="5.85546875" customWidth="1"/>
    <col min="20" max="20" width="4.140625" customWidth="1"/>
    <col min="21" max="21" width="4.7109375" customWidth="1"/>
    <col min="22" max="22" width="6.42578125" customWidth="1"/>
  </cols>
  <sheetData>
    <row r="1" spans="1:22" ht="50.25" customHeight="1">
      <c r="A1" s="308" t="s">
        <v>0</v>
      </c>
      <c r="B1" s="308" t="s">
        <v>1</v>
      </c>
      <c r="C1" s="318" t="s">
        <v>102</v>
      </c>
      <c r="D1" s="318"/>
      <c r="E1" s="318"/>
      <c r="F1" s="326"/>
      <c r="G1" s="326"/>
      <c r="H1" s="326"/>
      <c r="I1" s="326"/>
      <c r="J1" s="326"/>
      <c r="K1" s="327"/>
      <c r="L1" s="317" t="s">
        <v>103</v>
      </c>
      <c r="M1" s="318"/>
      <c r="N1" s="318"/>
      <c r="O1" s="318"/>
      <c r="P1" s="318"/>
      <c r="Q1" s="318"/>
      <c r="R1" s="318"/>
      <c r="S1" s="319"/>
    </row>
    <row r="2" spans="1:22" ht="92.25" customHeight="1">
      <c r="A2" s="308"/>
      <c r="B2" s="308"/>
      <c r="C2" s="320" t="s">
        <v>104</v>
      </c>
      <c r="D2" s="321"/>
      <c r="E2" s="322" t="s">
        <v>2</v>
      </c>
      <c r="F2" s="304" t="s">
        <v>105</v>
      </c>
      <c r="G2" s="304"/>
      <c r="H2" s="325" t="s">
        <v>2</v>
      </c>
      <c r="I2" s="304" t="s">
        <v>106</v>
      </c>
      <c r="J2" s="304"/>
      <c r="K2" s="325" t="s">
        <v>2</v>
      </c>
      <c r="L2" s="304" t="s">
        <v>107</v>
      </c>
      <c r="M2" s="304"/>
      <c r="N2" s="325" t="s">
        <v>2</v>
      </c>
      <c r="O2" s="304" t="s">
        <v>108</v>
      </c>
      <c r="P2" s="304"/>
      <c r="Q2" s="325" t="s">
        <v>2</v>
      </c>
      <c r="R2" s="304" t="s">
        <v>109</v>
      </c>
      <c r="S2" s="304"/>
      <c r="T2" s="18"/>
    </row>
    <row r="3" spans="1:22" ht="60.75" customHeight="1">
      <c r="A3" s="308"/>
      <c r="B3" s="308"/>
      <c r="C3" s="307" t="s">
        <v>8</v>
      </c>
      <c r="D3" s="304"/>
      <c r="E3" s="323"/>
      <c r="F3" s="304" t="s">
        <v>8</v>
      </c>
      <c r="G3" s="304"/>
      <c r="H3" s="325"/>
      <c r="I3" s="304" t="s">
        <v>8</v>
      </c>
      <c r="J3" s="304"/>
      <c r="K3" s="325"/>
      <c r="L3" s="304" t="s">
        <v>8</v>
      </c>
      <c r="M3" s="304"/>
      <c r="N3" s="325"/>
      <c r="O3" s="304" t="s">
        <v>8</v>
      </c>
      <c r="P3" s="304"/>
      <c r="Q3" s="325"/>
      <c r="R3" s="304" t="s">
        <v>8</v>
      </c>
      <c r="S3" s="304"/>
      <c r="T3" s="18"/>
    </row>
    <row r="4" spans="1:22" ht="122.25" customHeight="1" thickBot="1">
      <c r="A4" s="308"/>
      <c r="B4" s="308"/>
      <c r="C4" s="21" t="s">
        <v>72</v>
      </c>
      <c r="D4" s="15" t="s">
        <v>88</v>
      </c>
      <c r="E4" s="324"/>
      <c r="F4" s="9" t="s">
        <v>72</v>
      </c>
      <c r="G4" s="15" t="s">
        <v>88</v>
      </c>
      <c r="H4" s="325"/>
      <c r="I4" s="9" t="s">
        <v>72</v>
      </c>
      <c r="J4" s="15" t="s">
        <v>88</v>
      </c>
      <c r="K4" s="325"/>
      <c r="L4" s="9" t="s">
        <v>72</v>
      </c>
      <c r="M4" s="15" t="s">
        <v>87</v>
      </c>
      <c r="N4" s="325"/>
      <c r="O4" s="9" t="s">
        <v>72</v>
      </c>
      <c r="P4" s="15" t="s">
        <v>87</v>
      </c>
      <c r="Q4" s="325"/>
      <c r="R4" s="9" t="s">
        <v>72</v>
      </c>
      <c r="S4" s="15" t="s">
        <v>88</v>
      </c>
      <c r="T4" s="18"/>
    </row>
    <row r="5" spans="1:22" ht="36" customHeight="1" thickBot="1">
      <c r="A5" s="2">
        <v>1</v>
      </c>
      <c r="B5" s="22" t="s">
        <v>110</v>
      </c>
      <c r="C5" s="20">
        <v>907</v>
      </c>
      <c r="D5" s="11">
        <v>230</v>
      </c>
      <c r="E5" s="2">
        <f>D5/C5*100</f>
        <v>25.358324145534727</v>
      </c>
      <c r="F5" s="16">
        <v>3</v>
      </c>
      <c r="G5" s="10">
        <v>3</v>
      </c>
      <c r="H5" s="2">
        <f>G5/F5*100</f>
        <v>100</v>
      </c>
      <c r="I5" s="16">
        <v>43.4</v>
      </c>
      <c r="J5" s="10">
        <v>43.4</v>
      </c>
      <c r="K5" s="2">
        <f>J5/I5*100</f>
        <v>100</v>
      </c>
      <c r="L5" s="16">
        <v>53200</v>
      </c>
      <c r="M5" s="10">
        <v>32804</v>
      </c>
      <c r="N5" s="2">
        <f>M5/L5*100</f>
        <v>61.661654135338352</v>
      </c>
      <c r="O5" s="16">
        <v>60</v>
      </c>
      <c r="P5" s="10">
        <v>60</v>
      </c>
      <c r="Q5" s="2">
        <f>P5/O5*100</f>
        <v>100</v>
      </c>
      <c r="R5" s="16">
        <v>0</v>
      </c>
      <c r="S5" s="10">
        <v>0</v>
      </c>
      <c r="T5" s="7">
        <v>100</v>
      </c>
      <c r="U5">
        <f>E5+H5+K5+N5+Q5+T5</f>
        <v>487.01997828087303</v>
      </c>
      <c r="V5" s="23">
        <f>U5/6</f>
        <v>81.169996380145506</v>
      </c>
    </row>
    <row r="6" spans="1:22" ht="127.5" customHeight="1">
      <c r="A6" s="7"/>
      <c r="B6" s="24"/>
      <c r="C6" s="25"/>
      <c r="D6" s="26"/>
      <c r="E6" s="7"/>
      <c r="F6" s="25"/>
      <c r="G6" s="26"/>
      <c r="H6" s="7"/>
      <c r="I6" s="25"/>
      <c r="J6" s="26"/>
      <c r="K6" s="7"/>
      <c r="L6" s="25"/>
      <c r="M6" s="26"/>
      <c r="N6" s="7"/>
      <c r="O6" s="25"/>
      <c r="P6" s="26"/>
      <c r="Q6" s="7"/>
      <c r="R6" s="25"/>
      <c r="S6" s="26"/>
      <c r="T6" s="7"/>
    </row>
    <row r="7" spans="1:22" ht="58.5" customHeight="1">
      <c r="A7" s="308" t="s">
        <v>0</v>
      </c>
      <c r="B7" s="308" t="s">
        <v>1</v>
      </c>
      <c r="C7" s="308" t="s">
        <v>111</v>
      </c>
      <c r="D7" s="308"/>
      <c r="E7" s="308"/>
      <c r="F7" s="308"/>
      <c r="G7" s="308"/>
      <c r="H7" s="308"/>
      <c r="I7" s="308" t="s">
        <v>112</v>
      </c>
      <c r="J7" s="308"/>
      <c r="K7" s="308"/>
      <c r="L7" s="308"/>
      <c r="M7" s="308"/>
      <c r="N7" s="308"/>
    </row>
    <row r="8" spans="1:22" ht="83.25" customHeight="1">
      <c r="A8" s="308"/>
      <c r="B8" s="308"/>
      <c r="C8" s="304" t="s">
        <v>113</v>
      </c>
      <c r="D8" s="304"/>
      <c r="E8" s="325" t="s">
        <v>2</v>
      </c>
      <c r="F8" s="304" t="s">
        <v>114</v>
      </c>
      <c r="G8" s="304"/>
      <c r="H8" s="325" t="s">
        <v>2</v>
      </c>
      <c r="I8" s="304" t="s">
        <v>115</v>
      </c>
      <c r="J8" s="304"/>
      <c r="K8" s="325" t="s">
        <v>2</v>
      </c>
      <c r="L8" s="304" t="s">
        <v>114</v>
      </c>
      <c r="M8" s="304"/>
      <c r="N8" s="325" t="s">
        <v>2</v>
      </c>
      <c r="O8" s="18"/>
    </row>
    <row r="9" spans="1:22" ht="58.5" customHeight="1">
      <c r="A9" s="308"/>
      <c r="B9" s="308"/>
      <c r="C9" s="304" t="s">
        <v>8</v>
      </c>
      <c r="D9" s="304"/>
      <c r="E9" s="325"/>
      <c r="F9" s="304" t="s">
        <v>8</v>
      </c>
      <c r="G9" s="304"/>
      <c r="H9" s="325"/>
      <c r="I9" s="304" t="s">
        <v>8</v>
      </c>
      <c r="J9" s="304"/>
      <c r="K9" s="325"/>
      <c r="L9" s="304" t="s">
        <v>8</v>
      </c>
      <c r="M9" s="304"/>
      <c r="N9" s="325"/>
      <c r="O9" s="18"/>
    </row>
    <row r="10" spans="1:22" ht="123" customHeight="1" thickBot="1">
      <c r="A10" s="308"/>
      <c r="B10" s="308"/>
      <c r="C10" s="9" t="s">
        <v>72</v>
      </c>
      <c r="D10" s="15" t="s">
        <v>87</v>
      </c>
      <c r="E10" s="325"/>
      <c r="F10" s="9" t="s">
        <v>72</v>
      </c>
      <c r="G10" s="15" t="s">
        <v>87</v>
      </c>
      <c r="H10" s="325"/>
      <c r="I10" s="9" t="s">
        <v>72</v>
      </c>
      <c r="J10" s="15" t="s">
        <v>87</v>
      </c>
      <c r="K10" s="325"/>
      <c r="L10" s="9" t="s">
        <v>72</v>
      </c>
      <c r="M10" s="15" t="s">
        <v>87</v>
      </c>
      <c r="N10" s="325"/>
      <c r="O10" s="27"/>
      <c r="P10" s="7"/>
      <c r="Q10" s="7"/>
    </row>
    <row r="11" spans="1:22" ht="27" customHeight="1" thickBot="1">
      <c r="A11" s="2">
        <v>1</v>
      </c>
      <c r="B11" s="22" t="s">
        <v>116</v>
      </c>
      <c r="C11" s="16">
        <v>110514</v>
      </c>
      <c r="D11" s="10">
        <v>27628</v>
      </c>
      <c r="E11" s="2">
        <f>D11/C11*100</f>
        <v>24.999547568633837</v>
      </c>
      <c r="F11" s="16">
        <v>60</v>
      </c>
      <c r="G11" s="10">
        <v>60</v>
      </c>
      <c r="H11" s="2">
        <f>G11/F11*100</f>
        <v>100</v>
      </c>
      <c r="I11" s="16">
        <v>0.5</v>
      </c>
      <c r="J11" s="10">
        <v>0.5</v>
      </c>
      <c r="K11" s="2">
        <f>J11/I11*100</f>
        <v>100</v>
      </c>
      <c r="L11" s="16">
        <v>60</v>
      </c>
      <c r="M11" s="10">
        <v>60</v>
      </c>
      <c r="N11" s="2">
        <f>M11/L11*100</f>
        <v>100</v>
      </c>
      <c r="O11">
        <f>E11+H11+K11+N11</f>
        <v>324.99954756863383</v>
      </c>
      <c r="P11" s="23">
        <f>O11/4</f>
        <v>81.249886892158457</v>
      </c>
    </row>
  </sheetData>
  <mergeCells count="37">
    <mergeCell ref="F3:G3"/>
    <mergeCell ref="I3:J3"/>
    <mergeCell ref="A1:A4"/>
    <mergeCell ref="B1:B4"/>
    <mergeCell ref="C1:K1"/>
    <mergeCell ref="A7:A10"/>
    <mergeCell ref="B7:B10"/>
    <mergeCell ref="C7:H7"/>
    <mergeCell ref="I7:N7"/>
    <mergeCell ref="C8:D8"/>
    <mergeCell ref="E8:E10"/>
    <mergeCell ref="F8:G8"/>
    <mergeCell ref="H8:H10"/>
    <mergeCell ref="I8:J8"/>
    <mergeCell ref="K8:K10"/>
    <mergeCell ref="L8:M8"/>
    <mergeCell ref="N8:N10"/>
    <mergeCell ref="C9:D9"/>
    <mergeCell ref="F9:G9"/>
    <mergeCell ref="I9:J9"/>
    <mergeCell ref="L9:M9"/>
    <mergeCell ref="L1:S1"/>
    <mergeCell ref="C2:D2"/>
    <mergeCell ref="E2:E4"/>
    <mergeCell ref="F2:G2"/>
    <mergeCell ref="H2:H4"/>
    <mergeCell ref="I2:J2"/>
    <mergeCell ref="K2:K4"/>
    <mergeCell ref="L2:M2"/>
    <mergeCell ref="N2:N4"/>
    <mergeCell ref="O2:P2"/>
    <mergeCell ref="Q2:Q4"/>
    <mergeCell ref="R2:S2"/>
    <mergeCell ref="L3:M3"/>
    <mergeCell ref="O3:P3"/>
    <mergeCell ref="R3:S3"/>
    <mergeCell ref="C3:D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"/>
  <sheetViews>
    <sheetView topLeftCell="M1" workbookViewId="0">
      <selection activeCell="I10" sqref="I10"/>
    </sheetView>
  </sheetViews>
  <sheetFormatPr defaultRowHeight="15"/>
  <cols>
    <col min="1" max="1" width="4.85546875" customWidth="1"/>
    <col min="3" max="3" width="6.7109375" customWidth="1"/>
    <col min="4" max="4" width="6.42578125" customWidth="1"/>
    <col min="5" max="5" width="5.85546875" customWidth="1"/>
    <col min="6" max="7" width="7" customWidth="1"/>
    <col min="8" max="8" width="5.140625" customWidth="1"/>
    <col min="9" max="9" width="6.140625" customWidth="1"/>
    <col min="10" max="10" width="5.85546875" customWidth="1"/>
    <col min="11" max="11" width="4.7109375" customWidth="1"/>
    <col min="12" max="12" width="6.28515625" customWidth="1"/>
    <col min="13" max="13" width="6.42578125" customWidth="1"/>
    <col min="14" max="14" width="5.42578125" customWidth="1"/>
    <col min="15" max="15" width="6.42578125" customWidth="1"/>
    <col min="16" max="16" width="6.85546875" customWidth="1"/>
    <col min="17" max="17" width="5" customWidth="1"/>
    <col min="18" max="18" width="5.140625" customWidth="1"/>
    <col min="19" max="19" width="5.42578125" customWidth="1"/>
    <col min="20" max="20" width="5" customWidth="1"/>
    <col min="21" max="22" width="5.42578125" customWidth="1"/>
    <col min="23" max="23" width="4.7109375" customWidth="1"/>
    <col min="24" max="24" width="5.42578125" customWidth="1"/>
    <col min="25" max="26" width="4.85546875" customWidth="1"/>
    <col min="27" max="27" width="5.85546875" customWidth="1"/>
    <col min="28" max="28" width="5.5703125" customWidth="1"/>
    <col min="29" max="29" width="5" customWidth="1"/>
    <col min="30" max="30" width="5.85546875" customWidth="1"/>
    <col min="31" max="31" width="6.28515625" customWidth="1"/>
    <col min="32" max="32" width="5.42578125" customWidth="1"/>
    <col min="33" max="33" width="6.28515625" customWidth="1"/>
    <col min="34" max="34" width="5.85546875" customWidth="1"/>
    <col min="35" max="35" width="5.42578125" customWidth="1"/>
    <col min="36" max="36" width="6.42578125" customWidth="1"/>
    <col min="37" max="37" width="5.85546875" customWidth="1"/>
    <col min="38" max="38" width="6.140625" customWidth="1"/>
    <col min="39" max="40" width="6" customWidth="1"/>
    <col min="41" max="42" width="5.7109375" customWidth="1"/>
    <col min="43" max="43" width="6.28515625" customWidth="1"/>
  </cols>
  <sheetData>
    <row r="1" spans="1:43" ht="44.25" customHeight="1" thickBot="1">
      <c r="A1" s="160"/>
      <c r="B1" s="160"/>
      <c r="C1" s="219" t="s">
        <v>117</v>
      </c>
      <c r="D1" s="220"/>
      <c r="E1" s="220"/>
      <c r="F1" s="220"/>
      <c r="G1" s="220"/>
      <c r="H1" s="220"/>
      <c r="I1" s="220"/>
      <c r="J1" s="220"/>
      <c r="K1" s="221"/>
      <c r="L1" s="216" t="s">
        <v>117</v>
      </c>
      <c r="M1" s="216"/>
      <c r="N1" s="216"/>
      <c r="O1" s="216"/>
      <c r="P1" s="216"/>
      <c r="Q1" s="216"/>
      <c r="R1" s="219" t="s">
        <v>118</v>
      </c>
      <c r="S1" s="220"/>
      <c r="T1" s="220"/>
      <c r="U1" s="220"/>
      <c r="V1" s="220"/>
      <c r="W1" s="221"/>
      <c r="X1" s="329" t="s">
        <v>119</v>
      </c>
      <c r="Y1" s="330"/>
      <c r="Z1" s="330"/>
      <c r="AA1" s="330"/>
      <c r="AB1" s="330"/>
      <c r="AC1" s="330"/>
      <c r="AD1" s="216" t="s">
        <v>120</v>
      </c>
      <c r="AE1" s="216"/>
      <c r="AF1" s="216"/>
      <c r="AG1" s="216"/>
      <c r="AH1" s="216"/>
      <c r="AI1" s="216"/>
      <c r="AJ1" s="216" t="s">
        <v>121</v>
      </c>
      <c r="AK1" s="216"/>
      <c r="AL1" s="216"/>
      <c r="AM1" s="216"/>
      <c r="AN1" s="216"/>
      <c r="AO1" s="216"/>
      <c r="AP1" s="160"/>
      <c r="AQ1" s="160"/>
    </row>
    <row r="2" spans="1:43" ht="126" customHeight="1">
      <c r="A2" s="265" t="s">
        <v>0</v>
      </c>
      <c r="B2" s="265" t="s">
        <v>1</v>
      </c>
      <c r="C2" s="331" t="s">
        <v>122</v>
      </c>
      <c r="D2" s="236"/>
      <c r="E2" s="328" t="s">
        <v>2</v>
      </c>
      <c r="F2" s="331" t="s">
        <v>123</v>
      </c>
      <c r="G2" s="236"/>
      <c r="H2" s="328" t="s">
        <v>2</v>
      </c>
      <c r="I2" s="316" t="s">
        <v>124</v>
      </c>
      <c r="J2" s="315"/>
      <c r="K2" s="263" t="s">
        <v>2</v>
      </c>
      <c r="L2" s="331" t="s">
        <v>122</v>
      </c>
      <c r="M2" s="236"/>
      <c r="N2" s="280" t="s">
        <v>2</v>
      </c>
      <c r="O2" s="216" t="s">
        <v>124</v>
      </c>
      <c r="P2" s="216"/>
      <c r="Q2" s="276" t="s">
        <v>2</v>
      </c>
      <c r="R2" s="331" t="s">
        <v>122</v>
      </c>
      <c r="S2" s="236"/>
      <c r="T2" s="263" t="s">
        <v>2</v>
      </c>
      <c r="U2" s="316" t="s">
        <v>124</v>
      </c>
      <c r="V2" s="315"/>
      <c r="W2" s="263" t="s">
        <v>2</v>
      </c>
      <c r="X2" s="283" t="s">
        <v>125</v>
      </c>
      <c r="Y2" s="284"/>
      <c r="Z2" s="262" t="s">
        <v>2</v>
      </c>
      <c r="AA2" s="216" t="s">
        <v>124</v>
      </c>
      <c r="AB2" s="216"/>
      <c r="AC2" s="279" t="s">
        <v>2</v>
      </c>
      <c r="AD2" s="331" t="s">
        <v>122</v>
      </c>
      <c r="AE2" s="236"/>
      <c r="AF2" s="280" t="s">
        <v>2</v>
      </c>
      <c r="AG2" s="316" t="s">
        <v>124</v>
      </c>
      <c r="AH2" s="315"/>
      <c r="AI2" s="280" t="s">
        <v>2</v>
      </c>
      <c r="AJ2" s="331" t="s">
        <v>122</v>
      </c>
      <c r="AK2" s="236"/>
      <c r="AL2" s="280" t="s">
        <v>2</v>
      </c>
      <c r="AM2" s="316" t="s">
        <v>124</v>
      </c>
      <c r="AN2" s="315"/>
      <c r="AO2" s="280" t="s">
        <v>2</v>
      </c>
      <c r="AP2" s="216" t="s">
        <v>217</v>
      </c>
      <c r="AQ2" s="216"/>
    </row>
    <row r="3" spans="1:43" ht="73.5" customHeight="1">
      <c r="A3" s="266"/>
      <c r="B3" s="266"/>
      <c r="C3" s="282" t="s">
        <v>8</v>
      </c>
      <c r="D3" s="216"/>
      <c r="E3" s="271"/>
      <c r="F3" s="282" t="s">
        <v>8</v>
      </c>
      <c r="G3" s="216"/>
      <c r="H3" s="271"/>
      <c r="I3" s="278" t="s">
        <v>8</v>
      </c>
      <c r="J3" s="221"/>
      <c r="K3" s="263"/>
      <c r="L3" s="278" t="s">
        <v>8</v>
      </c>
      <c r="M3" s="221"/>
      <c r="N3" s="280"/>
      <c r="O3" s="282" t="s">
        <v>8</v>
      </c>
      <c r="P3" s="216"/>
      <c r="Q3" s="276"/>
      <c r="R3" s="278" t="s">
        <v>8</v>
      </c>
      <c r="S3" s="221"/>
      <c r="T3" s="263"/>
      <c r="U3" s="278" t="s">
        <v>8</v>
      </c>
      <c r="V3" s="221"/>
      <c r="W3" s="263"/>
      <c r="X3" s="278" t="s">
        <v>8</v>
      </c>
      <c r="Y3" s="221"/>
      <c r="Z3" s="263"/>
      <c r="AA3" s="278" t="s">
        <v>8</v>
      </c>
      <c r="AB3" s="221"/>
      <c r="AC3" s="280"/>
      <c r="AD3" s="278" t="s">
        <v>8</v>
      </c>
      <c r="AE3" s="221"/>
      <c r="AF3" s="280"/>
      <c r="AG3" s="278" t="s">
        <v>8</v>
      </c>
      <c r="AH3" s="221"/>
      <c r="AI3" s="280"/>
      <c r="AJ3" s="278" t="s">
        <v>8</v>
      </c>
      <c r="AK3" s="221"/>
      <c r="AL3" s="280"/>
      <c r="AM3" s="278" t="s">
        <v>8</v>
      </c>
      <c r="AN3" s="221"/>
      <c r="AO3" s="280"/>
      <c r="AP3" s="216"/>
      <c r="AQ3" s="216"/>
    </row>
    <row r="4" spans="1:43" ht="132.75" customHeight="1" thickBot="1">
      <c r="A4" s="267"/>
      <c r="B4" s="267"/>
      <c r="C4" s="127" t="s">
        <v>72</v>
      </c>
      <c r="D4" s="128" t="s">
        <v>87</v>
      </c>
      <c r="E4" s="272"/>
      <c r="F4" s="127" t="s">
        <v>72</v>
      </c>
      <c r="G4" s="128" t="s">
        <v>87</v>
      </c>
      <c r="H4" s="272"/>
      <c r="I4" s="127" t="s">
        <v>72</v>
      </c>
      <c r="J4" s="128" t="s">
        <v>87</v>
      </c>
      <c r="K4" s="264"/>
      <c r="L4" s="127" t="s">
        <v>72</v>
      </c>
      <c r="M4" s="128" t="s">
        <v>87</v>
      </c>
      <c r="N4" s="281"/>
      <c r="O4" s="127" t="s">
        <v>72</v>
      </c>
      <c r="P4" s="128" t="s">
        <v>88</v>
      </c>
      <c r="Q4" s="277"/>
      <c r="R4" s="127" t="s">
        <v>72</v>
      </c>
      <c r="S4" s="128" t="s">
        <v>87</v>
      </c>
      <c r="T4" s="264"/>
      <c r="U4" s="127" t="s">
        <v>72</v>
      </c>
      <c r="V4" s="128" t="s">
        <v>87</v>
      </c>
      <c r="W4" s="264"/>
      <c r="X4" s="127" t="s">
        <v>72</v>
      </c>
      <c r="Y4" s="128" t="s">
        <v>87</v>
      </c>
      <c r="Z4" s="264"/>
      <c r="AA4" s="127" t="s">
        <v>72</v>
      </c>
      <c r="AB4" s="128" t="s">
        <v>87</v>
      </c>
      <c r="AC4" s="281"/>
      <c r="AD4" s="127" t="s">
        <v>72</v>
      </c>
      <c r="AE4" s="128" t="s">
        <v>87</v>
      </c>
      <c r="AF4" s="281"/>
      <c r="AG4" s="127" t="s">
        <v>72</v>
      </c>
      <c r="AH4" s="128" t="s">
        <v>87</v>
      </c>
      <c r="AI4" s="281"/>
      <c r="AJ4" s="127" t="s">
        <v>72</v>
      </c>
      <c r="AK4" s="128" t="s">
        <v>88</v>
      </c>
      <c r="AL4" s="281"/>
      <c r="AM4" s="127" t="s">
        <v>72</v>
      </c>
      <c r="AN4" s="128" t="s">
        <v>88</v>
      </c>
      <c r="AO4" s="281"/>
      <c r="AP4" s="129"/>
      <c r="AQ4" s="130" t="s">
        <v>9</v>
      </c>
    </row>
    <row r="5" spans="1:43" ht="57.75" thickBot="1">
      <c r="A5" s="129">
        <v>1</v>
      </c>
      <c r="B5" s="206" t="s">
        <v>126</v>
      </c>
      <c r="C5" s="207">
        <v>100</v>
      </c>
      <c r="D5" s="208">
        <v>100</v>
      </c>
      <c r="E5" s="209">
        <f>D5/C5*100</f>
        <v>100</v>
      </c>
      <c r="F5" s="207">
        <v>10</v>
      </c>
      <c r="G5" s="208">
        <v>3</v>
      </c>
      <c r="H5" s="209">
        <f>G5/F5*100</f>
        <v>30</v>
      </c>
      <c r="I5" s="207">
        <v>100</v>
      </c>
      <c r="J5" s="208">
        <v>100</v>
      </c>
      <c r="K5" s="209">
        <f>J5/I5*100</f>
        <v>100</v>
      </c>
      <c r="L5" s="207">
        <v>100</v>
      </c>
      <c r="M5" s="208">
        <v>100</v>
      </c>
      <c r="N5" s="209">
        <f>M5/L5*100</f>
        <v>100</v>
      </c>
      <c r="O5" s="207">
        <v>100</v>
      </c>
      <c r="P5" s="208">
        <v>100</v>
      </c>
      <c r="Q5" s="209">
        <f>P5/O5*100</f>
        <v>100</v>
      </c>
      <c r="R5" s="207">
        <v>100</v>
      </c>
      <c r="S5" s="208">
        <v>100</v>
      </c>
      <c r="T5" s="209">
        <f>S5/R5*100</f>
        <v>100</v>
      </c>
      <c r="U5" s="210">
        <v>100</v>
      </c>
      <c r="V5" s="211">
        <v>100</v>
      </c>
      <c r="W5" s="209">
        <f>V5/U5*100</f>
        <v>100</v>
      </c>
      <c r="X5" s="210">
        <v>100</v>
      </c>
      <c r="Y5" s="211">
        <v>100</v>
      </c>
      <c r="Z5" s="209">
        <f>Y5/X5*100</f>
        <v>100</v>
      </c>
      <c r="AA5" s="210">
        <v>100</v>
      </c>
      <c r="AB5" s="211">
        <v>100</v>
      </c>
      <c r="AC5" s="209">
        <f>AB5/AA5*100</f>
        <v>100</v>
      </c>
      <c r="AD5" s="212">
        <v>100</v>
      </c>
      <c r="AE5" s="213">
        <v>100</v>
      </c>
      <c r="AF5" s="209">
        <f>AE5/AD5*100</f>
        <v>100</v>
      </c>
      <c r="AG5" s="212">
        <v>100</v>
      </c>
      <c r="AH5" s="213">
        <v>100</v>
      </c>
      <c r="AI5" s="209">
        <f>AH5/AG5*100</f>
        <v>100</v>
      </c>
      <c r="AJ5" s="212">
        <v>100</v>
      </c>
      <c r="AK5" s="213">
        <v>100</v>
      </c>
      <c r="AL5" s="209">
        <f>AK5/AJ5*100</f>
        <v>100</v>
      </c>
      <c r="AM5" s="212">
        <v>100</v>
      </c>
      <c r="AN5" s="213">
        <v>100</v>
      </c>
      <c r="AO5" s="209">
        <f>AN5/AM5*100</f>
        <v>100</v>
      </c>
      <c r="AP5" s="130">
        <f>E5+H5+K5+N5+Q5+T5+W5+Z5+AC5+AF5+AI5+AL5+AO5</f>
        <v>1230</v>
      </c>
      <c r="AQ5" s="214">
        <f>AP5/13</f>
        <v>94.615384615384613</v>
      </c>
    </row>
  </sheetData>
  <mergeCells count="48">
    <mergeCell ref="AG3:AH3"/>
    <mergeCell ref="AJ3:AK3"/>
    <mergeCell ref="AM3:AN3"/>
    <mergeCell ref="AJ2:AK2"/>
    <mergeCell ref="AL2:AL4"/>
    <mergeCell ref="AM2:AN2"/>
    <mergeCell ref="X2:Y2"/>
    <mergeCell ref="AO2:AO4"/>
    <mergeCell ref="AP2:AQ3"/>
    <mergeCell ref="C3:D3"/>
    <mergeCell ref="F3:G3"/>
    <mergeCell ref="I3:J3"/>
    <mergeCell ref="L3:M3"/>
    <mergeCell ref="O3:P3"/>
    <mergeCell ref="AA2:AB2"/>
    <mergeCell ref="AC2:AC4"/>
    <mergeCell ref="AD2:AE2"/>
    <mergeCell ref="AF2:AF4"/>
    <mergeCell ref="AG2:AH2"/>
    <mergeCell ref="AI2:AI4"/>
    <mergeCell ref="AA3:AB3"/>
    <mergeCell ref="AD3:AE3"/>
    <mergeCell ref="Q2:Q4"/>
    <mergeCell ref="R2:S2"/>
    <mergeCell ref="T2:T4"/>
    <mergeCell ref="U2:V2"/>
    <mergeCell ref="W2:W4"/>
    <mergeCell ref="A2:A4"/>
    <mergeCell ref="B2:B4"/>
    <mergeCell ref="C2:D2"/>
    <mergeCell ref="E2:E4"/>
    <mergeCell ref="F2:G2"/>
    <mergeCell ref="AD1:AI1"/>
    <mergeCell ref="AJ1:AO1"/>
    <mergeCell ref="H2:H4"/>
    <mergeCell ref="C1:K1"/>
    <mergeCell ref="L1:Q1"/>
    <mergeCell ref="R1:W1"/>
    <mergeCell ref="X1:AC1"/>
    <mergeCell ref="Z2:Z4"/>
    <mergeCell ref="R3:S3"/>
    <mergeCell ref="U3:V3"/>
    <mergeCell ref="X3:Y3"/>
    <mergeCell ref="I2:J2"/>
    <mergeCell ref="K2:K4"/>
    <mergeCell ref="L2:M2"/>
    <mergeCell ref="N2:N4"/>
    <mergeCell ref="O2:P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V5" sqref="V5"/>
    </sheetView>
  </sheetViews>
  <sheetFormatPr defaultRowHeight="15"/>
  <cols>
    <col min="1" max="1" width="5" customWidth="1"/>
    <col min="2" max="2" width="27.28515625" customWidth="1"/>
    <col min="3" max="3" width="5.85546875" customWidth="1"/>
    <col min="4" max="4" width="6.140625" customWidth="1"/>
    <col min="5" max="5" width="4.42578125" customWidth="1"/>
    <col min="6" max="6" width="6.5703125" customWidth="1"/>
    <col min="7" max="7" width="7.140625" customWidth="1"/>
    <col min="8" max="8" width="4.42578125" customWidth="1"/>
    <col min="9" max="9" width="3.7109375" customWidth="1"/>
    <col min="10" max="10" width="6" customWidth="1"/>
    <col min="11" max="11" width="4.5703125" customWidth="1"/>
    <col min="12" max="12" width="6.5703125" customWidth="1"/>
    <col min="13" max="13" width="5.7109375" customWidth="1"/>
    <col min="14" max="14" width="3.140625" customWidth="1"/>
    <col min="15" max="15" width="6.7109375" customWidth="1"/>
    <col min="16" max="16" width="7" customWidth="1"/>
    <col min="17" max="17" width="3.42578125" customWidth="1"/>
    <col min="18" max="18" width="6.5703125" customWidth="1"/>
    <col min="19" max="19" width="7.28515625" customWidth="1"/>
  </cols>
  <sheetData>
    <row r="1" spans="1:16" ht="59.25" customHeight="1">
      <c r="A1" s="288" t="s">
        <v>0</v>
      </c>
      <c r="B1" s="332" t="s">
        <v>1</v>
      </c>
      <c r="C1" s="291" t="s">
        <v>127</v>
      </c>
      <c r="D1" s="292"/>
      <c r="E1" s="293" t="s">
        <v>2</v>
      </c>
      <c r="F1" s="291" t="s">
        <v>128</v>
      </c>
      <c r="G1" s="292"/>
      <c r="H1" s="293" t="s">
        <v>2</v>
      </c>
      <c r="I1" s="296"/>
      <c r="J1" s="297"/>
      <c r="K1" s="298" t="s">
        <v>2</v>
      </c>
      <c r="L1" s="296"/>
      <c r="M1" s="297"/>
      <c r="N1" s="301" t="s">
        <v>2</v>
      </c>
      <c r="O1" s="304" t="s">
        <v>7</v>
      </c>
      <c r="P1" s="304"/>
    </row>
    <row r="2" spans="1:16" ht="72" customHeight="1">
      <c r="A2" s="289"/>
      <c r="B2" s="333"/>
      <c r="C2" s="305" t="s">
        <v>8</v>
      </c>
      <c r="D2" s="304"/>
      <c r="E2" s="294"/>
      <c r="F2" s="305" t="s">
        <v>8</v>
      </c>
      <c r="G2" s="304"/>
      <c r="H2" s="294"/>
      <c r="I2" s="306" t="s">
        <v>8</v>
      </c>
      <c r="J2" s="307"/>
      <c r="K2" s="299"/>
      <c r="L2" s="306" t="s">
        <v>8</v>
      </c>
      <c r="M2" s="307"/>
      <c r="N2" s="302"/>
      <c r="O2" s="304"/>
      <c r="P2" s="304"/>
    </row>
    <row r="3" spans="1:16" ht="128.25" customHeight="1" thickBot="1">
      <c r="A3" s="290"/>
      <c r="B3" s="334"/>
      <c r="C3" s="14" t="s">
        <v>72</v>
      </c>
      <c r="D3" s="15" t="s">
        <v>87</v>
      </c>
      <c r="E3" s="295"/>
      <c r="F3" s="14" t="s">
        <v>72</v>
      </c>
      <c r="G3" s="15" t="s">
        <v>87</v>
      </c>
      <c r="H3" s="295"/>
      <c r="I3" s="14" t="s">
        <v>72</v>
      </c>
      <c r="J3" s="15" t="s">
        <v>87</v>
      </c>
      <c r="K3" s="300"/>
      <c r="L3" s="14" t="s">
        <v>72</v>
      </c>
      <c r="M3" s="15" t="s">
        <v>87</v>
      </c>
      <c r="N3" s="303"/>
      <c r="O3" s="1"/>
      <c r="P3" s="13" t="s">
        <v>9</v>
      </c>
    </row>
    <row r="4" spans="1:16" ht="30">
      <c r="A4" s="1">
        <v>1</v>
      </c>
      <c r="B4" s="215" t="s">
        <v>129</v>
      </c>
      <c r="C4" s="20">
        <v>100</v>
      </c>
      <c r="D4" s="28">
        <v>100</v>
      </c>
      <c r="E4" s="2">
        <f>D4/C4*100</f>
        <v>100</v>
      </c>
      <c r="F4" s="20">
        <v>100</v>
      </c>
      <c r="G4" s="11">
        <v>100</v>
      </c>
      <c r="H4" s="2">
        <f>G4/F4*100</f>
        <v>100</v>
      </c>
      <c r="I4" s="20"/>
      <c r="J4" s="11"/>
      <c r="K4" s="2"/>
      <c r="L4" s="20"/>
      <c r="M4" s="11"/>
      <c r="N4" s="2"/>
      <c r="O4" s="1">
        <f>E4+H4</f>
        <v>200</v>
      </c>
      <c r="P4" s="17">
        <f>O4/2</f>
        <v>100</v>
      </c>
    </row>
    <row r="6" spans="1:16">
      <c r="B6" t="s">
        <v>187</v>
      </c>
    </row>
  </sheetData>
  <mergeCells count="15">
    <mergeCell ref="O1:P2"/>
    <mergeCell ref="C2:D2"/>
    <mergeCell ref="F2:G2"/>
    <mergeCell ref="I2:J2"/>
    <mergeCell ref="L2:M2"/>
    <mergeCell ref="I1:J1"/>
    <mergeCell ref="K1:K3"/>
    <mergeCell ref="L1:M1"/>
    <mergeCell ref="N1:N3"/>
    <mergeCell ref="H1:H3"/>
    <mergeCell ref="A1:A3"/>
    <mergeCell ref="B1:B3"/>
    <mergeCell ref="C1:D1"/>
    <mergeCell ref="E1:E3"/>
    <mergeCell ref="F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к1 сады</vt:lpstr>
      <vt:lpstr>к1 школы</vt:lpstr>
      <vt:lpstr>к1 внеш</vt:lpstr>
      <vt:lpstr>к1 каскад</vt:lpstr>
      <vt:lpstr>к1 олимп</vt:lpstr>
      <vt:lpstr>к1 РЦКиД</vt:lpstr>
      <vt:lpstr>к1 ЦБС</vt:lpstr>
      <vt:lpstr>к1 ДШИ</vt:lpstr>
      <vt:lpstr>к1 вести</vt:lpstr>
      <vt:lpstr>к2 объем</vt:lpstr>
      <vt:lpstr>к3 сады финанс.</vt:lpstr>
      <vt:lpstr>к3 школы финанс.</vt:lpstr>
      <vt:lpstr>к3 дошкол финанс.</vt:lpstr>
      <vt:lpstr>к3 прочее финанс.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2018-03-27T07:01:47Z</dcterms:modified>
</cp:coreProperties>
</file>