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2445" yWindow="90" windowWidth="14520" windowHeight="12435" activeTab="3"/>
  </bookViews>
  <sheets>
    <sheet name="1 этап сады" sheetId="1" r:id="rId1"/>
    <sheet name="1 этап школы" sheetId="2" r:id="rId2"/>
    <sheet name="1 этап внеш" sheetId="5" r:id="rId3"/>
    <sheet name="каскад" sheetId="13" r:id="rId4"/>
    <sheet name="Олимп" sheetId="12" r:id="rId5"/>
    <sheet name="РЦКиД" sheetId="11" r:id="rId6"/>
    <sheet name="ЦБС" sheetId="10" r:id="rId7"/>
    <sheet name="ДШИ" sheetId="9" r:id="rId8"/>
    <sheet name="вести" sheetId="8" r:id="rId9"/>
    <sheet name="2 этап объем" sheetId="3" r:id="rId10"/>
    <sheet name="3 этап руб" sheetId="4" r:id="rId11"/>
    <sheet name="итог" sheetId="7" r:id="rId12"/>
  </sheets>
  <definedNames>
    <definedName name="_xlnm.Print_Area" localSheetId="1">'1 этап школы'!$A$1:$BD$39</definedName>
    <definedName name="_xlnm.Print_Area" localSheetId="8">вести!$A$1:$V$5</definedName>
    <definedName name="_xlnm.Print_Area" localSheetId="7">ДШИ!$A$1:$AE$5</definedName>
    <definedName name="_xlnm.Print_Area" localSheetId="4">Олимп!$A$1:$J$5</definedName>
    <definedName name="_xlnm.Print_Area" localSheetId="6">ЦБС!$A$1:$Y$5</definedName>
  </definedNames>
  <calcPr calcId="124519"/>
</workbook>
</file>

<file path=xl/calcChain.xml><?xml version="1.0" encoding="utf-8"?>
<calcChain xmlns="http://schemas.openxmlformats.org/spreadsheetml/2006/main">
  <c r="J50" i="7"/>
  <c r="J49"/>
  <c r="J44"/>
  <c r="J43"/>
  <c r="J42"/>
  <c r="J41"/>
  <c r="J40"/>
  <c r="J39"/>
  <c r="J38"/>
  <c r="J36"/>
  <c r="J35"/>
  <c r="J34"/>
  <c r="J33"/>
  <c r="J32"/>
  <c r="J31"/>
  <c r="J30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AH22" i="4"/>
  <c r="Q12" i="1" l="1"/>
  <c r="R34" i="2" l="1"/>
  <c r="O34"/>
  <c r="L34"/>
  <c r="AJ6" i="11"/>
  <c r="BD35" i="2"/>
  <c r="BD33"/>
  <c r="BD30"/>
  <c r="BD29"/>
  <c r="BD25"/>
  <c r="BC19"/>
  <c r="BD19" s="1"/>
  <c r="AP18"/>
  <c r="BC18" s="1"/>
  <c r="BC17"/>
  <c r="AP16"/>
  <c r="BC15"/>
  <c r="BD15" s="1"/>
  <c r="L12"/>
  <c r="R11"/>
  <c r="BD8"/>
  <c r="BD7"/>
  <c r="K11" i="1"/>
  <c r="K12"/>
  <c r="K13"/>
  <c r="K14"/>
  <c r="K15"/>
  <c r="K16"/>
  <c r="K17"/>
  <c r="K18"/>
  <c r="K19"/>
  <c r="K20"/>
  <c r="K21"/>
  <c r="K22"/>
  <c r="H11"/>
  <c r="H12"/>
  <c r="H13"/>
  <c r="H14"/>
  <c r="H15"/>
  <c r="H16"/>
  <c r="H17"/>
  <c r="H18"/>
  <c r="H19"/>
  <c r="H20"/>
  <c r="H21"/>
  <c r="H22"/>
  <c r="BD14" i="2" l="1"/>
  <c r="AD69" i="4" l="1"/>
  <c r="R69"/>
  <c r="AC69"/>
  <c r="Q69"/>
  <c r="O69"/>
  <c r="N69"/>
  <c r="T8" i="5" l="1"/>
  <c r="I27" i="7" l="1"/>
  <c r="AG27" i="4" l="1"/>
  <c r="AH27"/>
  <c r="AG28"/>
  <c r="AH28"/>
  <c r="AG29"/>
  <c r="AH29"/>
  <c r="AG30"/>
  <c r="AH30"/>
  <c r="AG31"/>
  <c r="AH31"/>
  <c r="AG32"/>
  <c r="AH32"/>
  <c r="AG33"/>
  <c r="AH33"/>
  <c r="AG34"/>
  <c r="AH34"/>
  <c r="AG35"/>
  <c r="AH35"/>
  <c r="AG36"/>
  <c r="AH36"/>
  <c r="AG37"/>
  <c r="AH37"/>
  <c r="AG38"/>
  <c r="AH38"/>
  <c r="AG39"/>
  <c r="AH39"/>
  <c r="AG6"/>
  <c r="AH6"/>
  <c r="AG7"/>
  <c r="AH7"/>
  <c r="AG8"/>
  <c r="AH8"/>
  <c r="AG9"/>
  <c r="AH9"/>
  <c r="AG10"/>
  <c r="AH10"/>
  <c r="AG11"/>
  <c r="AH11"/>
  <c r="AG12"/>
  <c r="AH12"/>
  <c r="AG13"/>
  <c r="AH13"/>
  <c r="AG14"/>
  <c r="AH14"/>
  <c r="AG15"/>
  <c r="AH15"/>
  <c r="AG16"/>
  <c r="AH16"/>
  <c r="AG17"/>
  <c r="AH17"/>
  <c r="AG18"/>
  <c r="AH18"/>
  <c r="AG19"/>
  <c r="AH19"/>
  <c r="AG20"/>
  <c r="AH20"/>
  <c r="AG21"/>
  <c r="AH21"/>
  <c r="AG22"/>
  <c r="AG23"/>
  <c r="AH23"/>
  <c r="AG24"/>
  <c r="AH24"/>
  <c r="AG25"/>
  <c r="AH25"/>
  <c r="AH5"/>
  <c r="AG5"/>
  <c r="AH26"/>
  <c r="AG26"/>
  <c r="AA6" l="1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5"/>
  <c r="AA67" l="1"/>
  <c r="O10" i="2"/>
  <c r="T5" i="9" l="1"/>
  <c r="Q5"/>
  <c r="N5"/>
  <c r="K5"/>
  <c r="H5"/>
  <c r="E5"/>
  <c r="AS16" i="2"/>
  <c r="AS18"/>
  <c r="AS20"/>
  <c r="AS23"/>
  <c r="AS33"/>
  <c r="AS36"/>
  <c r="AS39"/>
  <c r="AS14"/>
  <c r="AP39"/>
  <c r="AP36"/>
  <c r="AP23"/>
  <c r="X19"/>
  <c r="X21"/>
  <c r="X22"/>
  <c r="X24"/>
  <c r="X26"/>
  <c r="X27"/>
  <c r="X31"/>
  <c r="X32"/>
  <c r="X35"/>
  <c r="X37"/>
  <c r="X38"/>
  <c r="U21"/>
  <c r="U17"/>
  <c r="U19"/>
  <c r="U22"/>
  <c r="U24"/>
  <c r="U26"/>
  <c r="U27"/>
  <c r="U28"/>
  <c r="U31"/>
  <c r="U32"/>
  <c r="U35"/>
  <c r="U37"/>
  <c r="U38"/>
  <c r="F34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AD5" i="9" l="1"/>
  <c r="AE5" s="1"/>
  <c r="P5" i="4" l="1"/>
  <c r="N10" i="10"/>
  <c r="K10"/>
  <c r="H10"/>
  <c r="E10"/>
  <c r="T5"/>
  <c r="Q5"/>
  <c r="N5"/>
  <c r="K5"/>
  <c r="H5"/>
  <c r="E5"/>
  <c r="AI6" i="11"/>
  <c r="AF6"/>
  <c r="AC6"/>
  <c r="Z6"/>
  <c r="W6"/>
  <c r="T6"/>
  <c r="Q6"/>
  <c r="N6"/>
  <c r="K6"/>
  <c r="H6"/>
  <c r="E6"/>
  <c r="X10" i="10" l="1"/>
  <c r="Y10" s="1"/>
  <c r="H49" i="7" s="1"/>
  <c r="X5" i="10"/>
  <c r="Y5" s="1"/>
  <c r="C49" i="7" s="1"/>
  <c r="AK6" i="11"/>
  <c r="H50" i="7" s="1"/>
  <c r="BC34" i="2"/>
  <c r="BD34" s="1"/>
  <c r="H24" i="7" s="1"/>
  <c r="BD17" i="2"/>
  <c r="AV20"/>
  <c r="AV23"/>
  <c r="AV25"/>
  <c r="AV30"/>
  <c r="AV33"/>
  <c r="AV36"/>
  <c r="AV39"/>
  <c r="AV16"/>
  <c r="AM8"/>
  <c r="AM9"/>
  <c r="AM10"/>
  <c r="AM12"/>
  <c r="AM13"/>
  <c r="AM14"/>
  <c r="AM15"/>
  <c r="AM16"/>
  <c r="AM17"/>
  <c r="AM19"/>
  <c r="AM20"/>
  <c r="AM21"/>
  <c r="AM22"/>
  <c r="AM23"/>
  <c r="AM24"/>
  <c r="AM25"/>
  <c r="AM26"/>
  <c r="AM27"/>
  <c r="AM28"/>
  <c r="AM29"/>
  <c r="AM30"/>
  <c r="AM31"/>
  <c r="AM32"/>
  <c r="AM33"/>
  <c r="AM35"/>
  <c r="AM36"/>
  <c r="AM37"/>
  <c r="AM39"/>
  <c r="AM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7"/>
  <c r="AJ28"/>
  <c r="AJ29"/>
  <c r="AJ30"/>
  <c r="AJ31"/>
  <c r="AJ32"/>
  <c r="AJ33"/>
  <c r="AJ35"/>
  <c r="AJ36"/>
  <c r="AJ37"/>
  <c r="AJ38"/>
  <c r="AJ39"/>
  <c r="AG8"/>
  <c r="AG9"/>
  <c r="AG10"/>
  <c r="AG11"/>
  <c r="AG12"/>
  <c r="AG13"/>
  <c r="AG15"/>
  <c r="AG17"/>
  <c r="AG19"/>
  <c r="AG21"/>
  <c r="AG22"/>
  <c r="AG24"/>
  <c r="AG26"/>
  <c r="AG27"/>
  <c r="AG28"/>
  <c r="AG29"/>
  <c r="AG31"/>
  <c r="AG32"/>
  <c r="AG35"/>
  <c r="AG37"/>
  <c r="AG38"/>
  <c r="AG7"/>
  <c r="AD8"/>
  <c r="AD9"/>
  <c r="AD10"/>
  <c r="AD11"/>
  <c r="AD12"/>
  <c r="AD13"/>
  <c r="AD15"/>
  <c r="AD17"/>
  <c r="AD19"/>
  <c r="AD21"/>
  <c r="AD22"/>
  <c r="AD24"/>
  <c r="AD26"/>
  <c r="AD27"/>
  <c r="AD28"/>
  <c r="AD31"/>
  <c r="AD32"/>
  <c r="AD35"/>
  <c r="AD37"/>
  <c r="AD38"/>
  <c r="AD7"/>
  <c r="AA8"/>
  <c r="AA9"/>
  <c r="AA10"/>
  <c r="AA11"/>
  <c r="AA12"/>
  <c r="AA13"/>
  <c r="AA15"/>
  <c r="AA17"/>
  <c r="AA19"/>
  <c r="AA21"/>
  <c r="AA22"/>
  <c r="AA24"/>
  <c r="AA26"/>
  <c r="AA27"/>
  <c r="AA28"/>
  <c r="AA31"/>
  <c r="AA32"/>
  <c r="AA35"/>
  <c r="AA37"/>
  <c r="AA38"/>
  <c r="AA7"/>
  <c r="X8"/>
  <c r="X9"/>
  <c r="X11"/>
  <c r="X12"/>
  <c r="X13"/>
  <c r="X15"/>
  <c r="X17"/>
  <c r="X7"/>
  <c r="R8"/>
  <c r="R9"/>
  <c r="R10"/>
  <c r="R12"/>
  <c r="R13"/>
  <c r="R15"/>
  <c r="R17"/>
  <c r="R19"/>
  <c r="R21"/>
  <c r="R22"/>
  <c r="R24"/>
  <c r="R26"/>
  <c r="R27"/>
  <c r="R28"/>
  <c r="R31"/>
  <c r="R32"/>
  <c r="R35"/>
  <c r="R37"/>
  <c r="R38"/>
  <c r="R7"/>
  <c r="O8"/>
  <c r="O9"/>
  <c r="O11"/>
  <c r="O12"/>
  <c r="O13"/>
  <c r="O15"/>
  <c r="O17"/>
  <c r="O19"/>
  <c r="O21"/>
  <c r="O22"/>
  <c r="O24"/>
  <c r="O26"/>
  <c r="O27"/>
  <c r="O28"/>
  <c r="O31"/>
  <c r="O35"/>
  <c r="O37"/>
  <c r="O38"/>
  <c r="O7"/>
  <c r="L9"/>
  <c r="L13"/>
  <c r="L17"/>
  <c r="L21"/>
  <c r="L22"/>
  <c r="L24"/>
  <c r="L26"/>
  <c r="L31"/>
  <c r="AF5" i="13" l="1"/>
  <c r="AC5"/>
  <c r="Z5"/>
  <c r="T5"/>
  <c r="Q5"/>
  <c r="N5"/>
  <c r="K5"/>
  <c r="H5"/>
  <c r="E5"/>
  <c r="AG5" s="1"/>
  <c r="AH5" s="1"/>
  <c r="AC8" i="5"/>
  <c r="Z8"/>
  <c r="W8"/>
  <c r="Q8"/>
  <c r="N8"/>
  <c r="K8"/>
  <c r="H8"/>
  <c r="E8"/>
  <c r="AC7"/>
  <c r="Z7"/>
  <c r="W7"/>
  <c r="T7"/>
  <c r="Q7"/>
  <c r="N7"/>
  <c r="K7"/>
  <c r="H7"/>
  <c r="E7"/>
  <c r="AD7" l="1"/>
  <c r="AE7" s="1"/>
  <c r="AD8"/>
  <c r="AE8" s="1"/>
  <c r="U8" i="2"/>
  <c r="U9"/>
  <c r="U11"/>
  <c r="U12"/>
  <c r="U13"/>
  <c r="U15"/>
  <c r="U7"/>
  <c r="I7"/>
  <c r="F8"/>
  <c r="F9"/>
  <c r="BC9" s="1"/>
  <c r="BD9" s="1"/>
  <c r="H7" i="7" s="1"/>
  <c r="F10" i="2"/>
  <c r="BC10" s="1"/>
  <c r="F11"/>
  <c r="F12"/>
  <c r="F13"/>
  <c r="BC13" s="1"/>
  <c r="BD13" s="1"/>
  <c r="F14"/>
  <c r="F15"/>
  <c r="F16"/>
  <c r="F17"/>
  <c r="F18"/>
  <c r="BD18" s="1"/>
  <c r="H13" i="7" s="1"/>
  <c r="F7" i="2"/>
  <c r="BC7" s="1"/>
  <c r="H5" i="7" s="1"/>
  <c r="F20" i="2"/>
  <c r="BC20" s="1"/>
  <c r="BD20" s="1"/>
  <c r="H14" i="7" s="1"/>
  <c r="F21" i="2"/>
  <c r="BC21" s="1"/>
  <c r="BD21" s="1"/>
  <c r="H15" i="7" s="1"/>
  <c r="F22" i="2"/>
  <c r="BC22" s="1"/>
  <c r="BD22" s="1"/>
  <c r="F23"/>
  <c r="BC23" s="1"/>
  <c r="BD23" s="1"/>
  <c r="H16" i="7" s="1"/>
  <c r="F24" i="2"/>
  <c r="BC24" s="1"/>
  <c r="BD24" s="1"/>
  <c r="F25"/>
  <c r="BC25" s="1"/>
  <c r="H17" i="7" s="1"/>
  <c r="F26" i="2"/>
  <c r="BC26" s="1"/>
  <c r="BD26" s="1"/>
  <c r="H18" i="7" s="1"/>
  <c r="F27" i="2"/>
  <c r="BC27" s="1"/>
  <c r="BD27" s="1"/>
  <c r="H19" i="7" s="1"/>
  <c r="F28" i="2"/>
  <c r="BC28" s="1"/>
  <c r="BD28" s="1"/>
  <c r="H20" i="7" s="1"/>
  <c r="F29" i="2"/>
  <c r="F30"/>
  <c r="BC30" s="1"/>
  <c r="H21" i="7" s="1"/>
  <c r="F31" i="2"/>
  <c r="BC31" s="1"/>
  <c r="BD31" s="1"/>
  <c r="H22" i="7" s="1"/>
  <c r="F32" i="2"/>
  <c r="BC32" s="1"/>
  <c r="BD32" s="1"/>
  <c r="F33"/>
  <c r="BC33" s="1"/>
  <c r="H23" i="7" s="1"/>
  <c r="F35" i="2"/>
  <c r="BC35" s="1"/>
  <c r="F36"/>
  <c r="BC36" s="1"/>
  <c r="BD36" s="1"/>
  <c r="H25" i="7" s="1"/>
  <c r="F37" i="2"/>
  <c r="BC37" s="1"/>
  <c r="BD37" s="1"/>
  <c r="H26" i="7" s="1"/>
  <c r="F38" i="2"/>
  <c r="BC38" s="1"/>
  <c r="BD38" s="1"/>
  <c r="F39"/>
  <c r="BC39" s="1"/>
  <c r="BD39" s="1"/>
  <c r="H27" i="7" s="1"/>
  <c r="F19" i="2"/>
  <c r="AC8" i="1"/>
  <c r="AC9"/>
  <c r="AC10"/>
  <c r="AC11"/>
  <c r="AC12"/>
  <c r="AC13"/>
  <c r="AC14"/>
  <c r="AC15"/>
  <c r="AC16"/>
  <c r="AC17"/>
  <c r="AC18"/>
  <c r="AC19"/>
  <c r="AC20"/>
  <c r="AC21"/>
  <c r="AC22"/>
  <c r="AC7"/>
  <c r="Z8"/>
  <c r="Z9"/>
  <c r="Z10"/>
  <c r="Z11"/>
  <c r="Z12"/>
  <c r="Z13"/>
  <c r="Z14"/>
  <c r="Z15"/>
  <c r="Z16"/>
  <c r="Z17"/>
  <c r="Z18"/>
  <c r="Z19"/>
  <c r="Z20"/>
  <c r="Z21"/>
  <c r="Z22"/>
  <c r="Z7"/>
  <c r="W8"/>
  <c r="W9"/>
  <c r="W10"/>
  <c r="W11"/>
  <c r="W12"/>
  <c r="W13"/>
  <c r="W14"/>
  <c r="W15"/>
  <c r="W16"/>
  <c r="W17"/>
  <c r="W19"/>
  <c r="W20"/>
  <c r="W21"/>
  <c r="W22"/>
  <c r="W7"/>
  <c r="T8"/>
  <c r="T9"/>
  <c r="T10"/>
  <c r="T11"/>
  <c r="T12"/>
  <c r="T13"/>
  <c r="T14"/>
  <c r="T15"/>
  <c r="T16"/>
  <c r="T17"/>
  <c r="T18"/>
  <c r="T19"/>
  <c r="T20"/>
  <c r="T21"/>
  <c r="T22"/>
  <c r="T7"/>
  <c r="Q8"/>
  <c r="Q9"/>
  <c r="Q10"/>
  <c r="Q11"/>
  <c r="Q13"/>
  <c r="Q14"/>
  <c r="Q15"/>
  <c r="Q16"/>
  <c r="Q17"/>
  <c r="Q19"/>
  <c r="Q21"/>
  <c r="Q22"/>
  <c r="Q7"/>
  <c r="N8"/>
  <c r="N9"/>
  <c r="N10"/>
  <c r="N11"/>
  <c r="N12"/>
  <c r="N13"/>
  <c r="N14"/>
  <c r="N15"/>
  <c r="N16"/>
  <c r="N17"/>
  <c r="N18"/>
  <c r="N19"/>
  <c r="N20"/>
  <c r="N21"/>
  <c r="N22"/>
  <c r="N7"/>
  <c r="K8"/>
  <c r="K9"/>
  <c r="K10"/>
  <c r="K7"/>
  <c r="H8"/>
  <c r="H9"/>
  <c r="H10"/>
  <c r="H7"/>
  <c r="E8"/>
  <c r="E9"/>
  <c r="E10"/>
  <c r="E11"/>
  <c r="E12"/>
  <c r="E13"/>
  <c r="E14"/>
  <c r="E15"/>
  <c r="E16"/>
  <c r="E17"/>
  <c r="E18"/>
  <c r="E19"/>
  <c r="E20"/>
  <c r="E21"/>
  <c r="E22"/>
  <c r="E7"/>
  <c r="H24" i="3"/>
  <c r="I22" i="7" s="1"/>
  <c r="E24" i="3"/>
  <c r="H22"/>
  <c r="I20" i="7" s="1"/>
  <c r="E22" i="3"/>
  <c r="H14"/>
  <c r="I12" i="7" s="1"/>
  <c r="E14" i="3"/>
  <c r="H30"/>
  <c r="E30"/>
  <c r="H20"/>
  <c r="I18" i="7" s="1"/>
  <c r="E20" i="3"/>
  <c r="H39"/>
  <c r="E39"/>
  <c r="H18"/>
  <c r="I16" i="7" s="1"/>
  <c r="E18" i="3"/>
  <c r="E16"/>
  <c r="H16"/>
  <c r="I14" i="7" s="1"/>
  <c r="H33" i="3"/>
  <c r="E33"/>
  <c r="H36"/>
  <c r="E36"/>
  <c r="H8" i="7" l="1"/>
  <c r="BD10" i="2"/>
  <c r="BC11"/>
  <c r="BC29"/>
  <c r="BC16"/>
  <c r="BD16" s="1"/>
  <c r="H12" i="7" s="1"/>
  <c r="BC14" i="2"/>
  <c r="H11" i="7" s="1"/>
  <c r="BC12" i="2"/>
  <c r="BD12" s="1"/>
  <c r="H10" i="7" s="1"/>
  <c r="AD14" i="1"/>
  <c r="AE14" s="1"/>
  <c r="AD22"/>
  <c r="AE22" s="1"/>
  <c r="AD20"/>
  <c r="AE20" s="1"/>
  <c r="H43" i="7" s="1"/>
  <c r="AD16" i="1"/>
  <c r="AE16" s="1"/>
  <c r="H39" i="7" s="1"/>
  <c r="BC8" i="2"/>
  <c r="H6" i="7" s="1"/>
  <c r="AD19" i="1"/>
  <c r="AE19" s="1"/>
  <c r="H42" i="7" s="1"/>
  <c r="AD11" i="1"/>
  <c r="AE11" s="1"/>
  <c r="H34" i="7" s="1"/>
  <c r="AD15" i="1"/>
  <c r="AE15" s="1"/>
  <c r="H38" i="7" s="1"/>
  <c r="AD13" i="1"/>
  <c r="AE13" s="1"/>
  <c r="H36" i="7" s="1"/>
  <c r="AD10" i="1"/>
  <c r="AE10" s="1"/>
  <c r="H33" i="7" s="1"/>
  <c r="AD8" i="1"/>
  <c r="AE8" s="1"/>
  <c r="H31" i="7" s="1"/>
  <c r="AD18" i="1"/>
  <c r="AE18" s="1"/>
  <c r="H41" i="7" s="1"/>
  <c r="AD12" i="1"/>
  <c r="AE12" s="1"/>
  <c r="H35" i="7" s="1"/>
  <c r="AD7" i="1"/>
  <c r="AE7" s="1"/>
  <c r="H30" i="7" s="1"/>
  <c r="AD21" i="1"/>
  <c r="AE21" s="1"/>
  <c r="H44" i="7" s="1"/>
  <c r="AD17" i="1"/>
  <c r="AE17" s="1"/>
  <c r="H40" i="7" s="1"/>
  <c r="AD9" i="1"/>
  <c r="AE9" s="1"/>
  <c r="H32" i="7" s="1"/>
  <c r="AE6" i="4"/>
  <c r="G6" s="1"/>
  <c r="AE7"/>
  <c r="G7" s="1"/>
  <c r="AE8"/>
  <c r="G8" s="1"/>
  <c r="AE9"/>
  <c r="G9" s="1"/>
  <c r="AE10"/>
  <c r="G10" s="1"/>
  <c r="AE11"/>
  <c r="G11" s="1"/>
  <c r="AE12"/>
  <c r="AE13"/>
  <c r="G13" s="1"/>
  <c r="AE14"/>
  <c r="AE15"/>
  <c r="G15" s="1"/>
  <c r="AE16"/>
  <c r="AE17"/>
  <c r="G17" s="1"/>
  <c r="AE18"/>
  <c r="AE19"/>
  <c r="G19" s="1"/>
  <c r="AE20"/>
  <c r="G20" s="1"/>
  <c r="AE21"/>
  <c r="AE22"/>
  <c r="G22" s="1"/>
  <c r="AE23"/>
  <c r="AE24"/>
  <c r="G24" s="1"/>
  <c r="AE25"/>
  <c r="G25" s="1"/>
  <c r="AE26"/>
  <c r="G26" s="1"/>
  <c r="AE27"/>
  <c r="G27" s="1"/>
  <c r="AE28"/>
  <c r="AE29"/>
  <c r="G29" s="1"/>
  <c r="AE30"/>
  <c r="G30" s="1"/>
  <c r="AE31"/>
  <c r="AE32"/>
  <c r="G32" s="1"/>
  <c r="AE33"/>
  <c r="G33" s="1"/>
  <c r="AE34"/>
  <c r="AE35"/>
  <c r="G35" s="1"/>
  <c r="AE36"/>
  <c r="G36" s="1"/>
  <c r="AE37"/>
  <c r="AE38"/>
  <c r="AE39"/>
  <c r="AE40"/>
  <c r="G40" s="1"/>
  <c r="AE41"/>
  <c r="G41" s="1"/>
  <c r="AE42"/>
  <c r="G42" s="1"/>
  <c r="AE43"/>
  <c r="G43" s="1"/>
  <c r="AE44"/>
  <c r="G44" s="1"/>
  <c r="AE45"/>
  <c r="G45" s="1"/>
  <c r="AE46"/>
  <c r="G46" s="1"/>
  <c r="AE47"/>
  <c r="G47" s="1"/>
  <c r="AE48"/>
  <c r="G48" s="1"/>
  <c r="AE49"/>
  <c r="G49" s="1"/>
  <c r="AE50"/>
  <c r="G50" s="1"/>
  <c r="AE51"/>
  <c r="G51" s="1"/>
  <c r="AE52"/>
  <c r="G52" s="1"/>
  <c r="AE53"/>
  <c r="G53" s="1"/>
  <c r="AE54"/>
  <c r="G54" s="1"/>
  <c r="AE55"/>
  <c r="AE56"/>
  <c r="AE57"/>
  <c r="AE58"/>
  <c r="AE59"/>
  <c r="AE60"/>
  <c r="G60" s="1"/>
  <c r="AE61"/>
  <c r="G61" s="1"/>
  <c r="AE62"/>
  <c r="G62" s="1"/>
  <c r="AE63"/>
  <c r="G63" s="1"/>
  <c r="AE64"/>
  <c r="G64" s="1"/>
  <c r="AE65"/>
  <c r="G65" s="1"/>
  <c r="AE66"/>
  <c r="AE5"/>
  <c r="G5" s="1"/>
  <c r="H63" i="3"/>
  <c r="E63"/>
  <c r="H8"/>
  <c r="I6" i="7" s="1"/>
  <c r="H9" i="3"/>
  <c r="I7" i="7" s="1"/>
  <c r="H10" i="3"/>
  <c r="I8" i="7" s="1"/>
  <c r="H11" i="3"/>
  <c r="I9" i="7" s="1"/>
  <c r="H12" i="3"/>
  <c r="I10" i="7" s="1"/>
  <c r="H13" i="3"/>
  <c r="I11" i="7" s="1"/>
  <c r="H15" i="3"/>
  <c r="I13" i="7" s="1"/>
  <c r="H17" i="3"/>
  <c r="I15" i="7" s="1"/>
  <c r="H19" i="3"/>
  <c r="I17" i="7" s="1"/>
  <c r="H21" i="3"/>
  <c r="I19" i="7" s="1"/>
  <c r="H23" i="3"/>
  <c r="I21" i="7" s="1"/>
  <c r="H25" i="3"/>
  <c r="I23" i="7" s="1"/>
  <c r="H26" i="3"/>
  <c r="I24" i="7" s="1"/>
  <c r="H27" i="3"/>
  <c r="I25" i="7" s="1"/>
  <c r="H28" i="3"/>
  <c r="I26" i="7" s="1"/>
  <c r="H29" i="3"/>
  <c r="H31"/>
  <c r="H32"/>
  <c r="H34"/>
  <c r="H35"/>
  <c r="H37"/>
  <c r="H38"/>
  <c r="H42"/>
  <c r="I30" i="7" s="1"/>
  <c r="H43" i="3"/>
  <c r="I31" i="7" s="1"/>
  <c r="H44" i="3"/>
  <c r="I32" i="7" s="1"/>
  <c r="H45" i="3"/>
  <c r="I33" i="7" s="1"/>
  <c r="H46" i="3"/>
  <c r="I34" i="7" s="1"/>
  <c r="H47" i="3"/>
  <c r="I35" i="7" s="1"/>
  <c r="H48" i="3"/>
  <c r="I36" i="7" s="1"/>
  <c r="H49" i="3"/>
  <c r="H50"/>
  <c r="I38" i="7" s="1"/>
  <c r="H51" i="3"/>
  <c r="I39" i="7" s="1"/>
  <c r="H52" i="3"/>
  <c r="I40" i="7" s="1"/>
  <c r="H53" i="3"/>
  <c r="I41" i="7" s="1"/>
  <c r="H54" i="3"/>
  <c r="I42" i="7" s="1"/>
  <c r="H55" i="3"/>
  <c r="I43" i="7" s="1"/>
  <c r="H56" i="3"/>
  <c r="I44" i="7" s="1"/>
  <c r="H61" i="3"/>
  <c r="H62"/>
  <c r="I49" i="7" s="1"/>
  <c r="H64" i="3"/>
  <c r="I50" i="7" s="1"/>
  <c r="H7" i="3"/>
  <c r="I5" i="7" s="1"/>
  <c r="I52" s="1"/>
  <c r="E60" i="3"/>
  <c r="H5" i="8"/>
  <c r="E5"/>
  <c r="R5" s="1"/>
  <c r="S5" s="1"/>
  <c r="J5" i="12"/>
  <c r="I5"/>
  <c r="H5"/>
  <c r="E5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9"/>
  <c r="D60"/>
  <c r="D61"/>
  <c r="D66"/>
  <c r="H9" i="7" l="1"/>
  <c r="H52" s="1"/>
  <c r="BD11" i="2"/>
  <c r="S58" i="4"/>
  <c r="U58"/>
  <c r="V58"/>
  <c r="P58"/>
  <c r="T58" l="1"/>
  <c r="S61"/>
  <c r="F61" s="1"/>
  <c r="H61" s="1"/>
  <c r="U61"/>
  <c r="V61"/>
  <c r="P61"/>
  <c r="C61" s="1"/>
  <c r="E61" s="1"/>
  <c r="S65"/>
  <c r="U65"/>
  <c r="V65"/>
  <c r="P65"/>
  <c r="S63"/>
  <c r="F63" s="1"/>
  <c r="H63" s="1"/>
  <c r="U63"/>
  <c r="V63"/>
  <c r="S64"/>
  <c r="F64" s="1"/>
  <c r="H64" s="1"/>
  <c r="U64"/>
  <c r="V64"/>
  <c r="P63"/>
  <c r="P64"/>
  <c r="S28"/>
  <c r="U28"/>
  <c r="V28"/>
  <c r="P28"/>
  <c r="C28" s="1"/>
  <c r="E28" s="1"/>
  <c r="T28" l="1"/>
  <c r="T65"/>
  <c r="F65"/>
  <c r="H65" s="1"/>
  <c r="T61"/>
  <c r="T63"/>
  <c r="T64"/>
  <c r="S12"/>
  <c r="U12"/>
  <c r="V12"/>
  <c r="P12"/>
  <c r="C12" s="1"/>
  <c r="E12" s="1"/>
  <c r="U23"/>
  <c r="V23"/>
  <c r="S23"/>
  <c r="P23"/>
  <c r="C23" s="1"/>
  <c r="E23" s="1"/>
  <c r="U21"/>
  <c r="V21"/>
  <c r="S21"/>
  <c r="P21"/>
  <c r="C21" s="1"/>
  <c r="E21" s="1"/>
  <c r="S37"/>
  <c r="U37"/>
  <c r="V37"/>
  <c r="P37"/>
  <c r="C37" s="1"/>
  <c r="E37" s="1"/>
  <c r="U31"/>
  <c r="V31"/>
  <c r="S31"/>
  <c r="P31"/>
  <c r="C31" s="1"/>
  <c r="E31" s="1"/>
  <c r="U14"/>
  <c r="V14"/>
  <c r="S14"/>
  <c r="P14"/>
  <c r="C14" s="1"/>
  <c r="E14" s="1"/>
  <c r="T12" l="1"/>
  <c r="T14"/>
  <c r="T31"/>
  <c r="T21"/>
  <c r="T37"/>
  <c r="T23"/>
  <c r="U16"/>
  <c r="V16"/>
  <c r="U15"/>
  <c r="V15"/>
  <c r="S15"/>
  <c r="F15" s="1"/>
  <c r="H15" s="1"/>
  <c r="K13" i="7" s="1"/>
  <c r="P16" i="4"/>
  <c r="C16" s="1"/>
  <c r="P15"/>
  <c r="C15" s="1"/>
  <c r="E15" s="1"/>
  <c r="U17"/>
  <c r="V17"/>
  <c r="S17"/>
  <c r="F17" s="1"/>
  <c r="P17"/>
  <c r="C17" s="1"/>
  <c r="E17" s="1"/>
  <c r="U6"/>
  <c r="V6"/>
  <c r="U7"/>
  <c r="V7"/>
  <c r="U8"/>
  <c r="V8"/>
  <c r="U9"/>
  <c r="V9"/>
  <c r="U10"/>
  <c r="V10"/>
  <c r="U11"/>
  <c r="V11"/>
  <c r="U13"/>
  <c r="V13"/>
  <c r="U18"/>
  <c r="V18"/>
  <c r="U19"/>
  <c r="V19"/>
  <c r="U20"/>
  <c r="V20"/>
  <c r="U22"/>
  <c r="V22"/>
  <c r="U24"/>
  <c r="V24"/>
  <c r="U25"/>
  <c r="V25"/>
  <c r="U26"/>
  <c r="V26"/>
  <c r="U27"/>
  <c r="V27"/>
  <c r="U29"/>
  <c r="V29"/>
  <c r="U30"/>
  <c r="V30"/>
  <c r="U32"/>
  <c r="V32"/>
  <c r="U33"/>
  <c r="V33"/>
  <c r="U34"/>
  <c r="V34"/>
  <c r="U35"/>
  <c r="V35"/>
  <c r="U36"/>
  <c r="V36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U52"/>
  <c r="V52"/>
  <c r="U53"/>
  <c r="V53"/>
  <c r="U54"/>
  <c r="V54"/>
  <c r="U55"/>
  <c r="V55"/>
  <c r="U56"/>
  <c r="V56"/>
  <c r="U57"/>
  <c r="V57"/>
  <c r="U59"/>
  <c r="U74" s="1"/>
  <c r="V59"/>
  <c r="U60"/>
  <c r="V60"/>
  <c r="U62"/>
  <c r="V62"/>
  <c r="U66"/>
  <c r="V66"/>
  <c r="S34"/>
  <c r="P34"/>
  <c r="C34" s="1"/>
  <c r="E34" s="1"/>
  <c r="S6"/>
  <c r="F6" s="1"/>
  <c r="H6" s="1"/>
  <c r="K6" i="7" s="1"/>
  <c r="S7" i="4"/>
  <c r="F7" s="1"/>
  <c r="H7" s="1"/>
  <c r="K7" i="7" s="1"/>
  <c r="S8" i="4"/>
  <c r="F8" s="1"/>
  <c r="H8" s="1"/>
  <c r="K8" i="7" s="1"/>
  <c r="S9" i="4"/>
  <c r="F9" s="1"/>
  <c r="H9" s="1"/>
  <c r="K9" i="7" s="1"/>
  <c r="S10" i="4"/>
  <c r="F10" s="1"/>
  <c r="H10" s="1"/>
  <c r="K10" i="7" s="1"/>
  <c r="S11" i="4"/>
  <c r="F11" s="1"/>
  <c r="H11" s="1"/>
  <c r="K11" i="7" s="1"/>
  <c r="S13" i="4"/>
  <c r="F13" s="1"/>
  <c r="H13" s="1"/>
  <c r="K12" i="7" s="1"/>
  <c r="S16" i="4"/>
  <c r="S18"/>
  <c r="S19"/>
  <c r="F19" s="1"/>
  <c r="H19" s="1"/>
  <c r="S20"/>
  <c r="F20" s="1"/>
  <c r="S22"/>
  <c r="F22" s="1"/>
  <c r="S24"/>
  <c r="F24" s="1"/>
  <c r="H24" s="1"/>
  <c r="K18" i="7" s="1"/>
  <c r="S25" i="4"/>
  <c r="F25" s="1"/>
  <c r="H25" s="1"/>
  <c r="K19" i="7" s="1"/>
  <c r="S26" i="4"/>
  <c r="F26" s="1"/>
  <c r="H26" s="1"/>
  <c r="K20" i="7" s="1"/>
  <c r="S27" i="4"/>
  <c r="F27" s="1"/>
  <c r="S29"/>
  <c r="F29" s="1"/>
  <c r="H29" s="1"/>
  <c r="K22" i="7" s="1"/>
  <c r="S30" i="4"/>
  <c r="F30" s="1"/>
  <c r="S32"/>
  <c r="F32" s="1"/>
  <c r="H32" s="1"/>
  <c r="K24" i="7" s="1"/>
  <c r="S33" i="4"/>
  <c r="F33" s="1"/>
  <c r="S35"/>
  <c r="F35" s="1"/>
  <c r="H35" s="1"/>
  <c r="K26" i="7" s="1"/>
  <c r="S36" i="4"/>
  <c r="F36" s="1"/>
  <c r="S38"/>
  <c r="S39"/>
  <c r="S40"/>
  <c r="F40" s="1"/>
  <c r="H40" s="1"/>
  <c r="K30" i="7" s="1"/>
  <c r="S41" i="4"/>
  <c r="F41" s="1"/>
  <c r="H41" s="1"/>
  <c r="K31" i="7" s="1"/>
  <c r="S42" i="4"/>
  <c r="F42" s="1"/>
  <c r="H42" s="1"/>
  <c r="K32" i="7" s="1"/>
  <c r="S43" i="4"/>
  <c r="F43" s="1"/>
  <c r="H43" s="1"/>
  <c r="K33" i="7" s="1"/>
  <c r="S44" i="4"/>
  <c r="F44" s="1"/>
  <c r="H44" s="1"/>
  <c r="K34" i="7" s="1"/>
  <c r="S45" i="4"/>
  <c r="F45" s="1"/>
  <c r="H45" s="1"/>
  <c r="K35" i="7" s="1"/>
  <c r="S46" i="4"/>
  <c r="S47"/>
  <c r="F47" s="1"/>
  <c r="H47" s="1"/>
  <c r="S48"/>
  <c r="F48" s="1"/>
  <c r="H48" s="1"/>
  <c r="K38" i="7" s="1"/>
  <c r="S49" i="4"/>
  <c r="F49" s="1"/>
  <c r="H49" s="1"/>
  <c r="K39" i="7" s="1"/>
  <c r="S50" i="4"/>
  <c r="F50" s="1"/>
  <c r="H50" s="1"/>
  <c r="K40" i="7" s="1"/>
  <c r="S51" i="4"/>
  <c r="F51" s="1"/>
  <c r="H51" s="1"/>
  <c r="K41" i="7" s="1"/>
  <c r="S52" i="4"/>
  <c r="F52" s="1"/>
  <c r="H52" s="1"/>
  <c r="K42" i="7" s="1"/>
  <c r="S53" i="4"/>
  <c r="F53" s="1"/>
  <c r="H53" s="1"/>
  <c r="K43" i="7" s="1"/>
  <c r="S54" i="4"/>
  <c r="F54" s="1"/>
  <c r="H54" s="1"/>
  <c r="K44" i="7" s="1"/>
  <c r="S55" i="4"/>
  <c r="S56"/>
  <c r="S57"/>
  <c r="S59"/>
  <c r="S60"/>
  <c r="F60" s="1"/>
  <c r="S62"/>
  <c r="F62" s="1"/>
  <c r="H62" s="1"/>
  <c r="K50" i="7" s="1"/>
  <c r="S66" i="4"/>
  <c r="P6"/>
  <c r="C6" s="1"/>
  <c r="P7"/>
  <c r="P8"/>
  <c r="C8" s="1"/>
  <c r="P9"/>
  <c r="P10"/>
  <c r="C10" s="1"/>
  <c r="P11"/>
  <c r="P13"/>
  <c r="C13" s="1"/>
  <c r="P18"/>
  <c r="C18" s="1"/>
  <c r="P19"/>
  <c r="P20"/>
  <c r="C20" s="1"/>
  <c r="P22"/>
  <c r="P24"/>
  <c r="C24" s="1"/>
  <c r="P25"/>
  <c r="P26"/>
  <c r="C26" s="1"/>
  <c r="P27"/>
  <c r="C27" s="1"/>
  <c r="P29"/>
  <c r="C29" s="1"/>
  <c r="P30"/>
  <c r="P32"/>
  <c r="C32" s="1"/>
  <c r="P33"/>
  <c r="C33" s="1"/>
  <c r="E33" s="1"/>
  <c r="P35"/>
  <c r="C35" s="1"/>
  <c r="P36"/>
  <c r="P38"/>
  <c r="C38" s="1"/>
  <c r="P39"/>
  <c r="P40"/>
  <c r="C40" s="1"/>
  <c r="P41"/>
  <c r="P42"/>
  <c r="C42" s="1"/>
  <c r="P43"/>
  <c r="P44"/>
  <c r="C44" s="1"/>
  <c r="P45"/>
  <c r="P46"/>
  <c r="P47"/>
  <c r="P48"/>
  <c r="C48" s="1"/>
  <c r="P49"/>
  <c r="P50"/>
  <c r="C50" s="1"/>
  <c r="P51"/>
  <c r="C51" s="1"/>
  <c r="P52"/>
  <c r="C52" s="1"/>
  <c r="P53"/>
  <c r="C53" s="1"/>
  <c r="P54"/>
  <c r="C54" s="1"/>
  <c r="P55"/>
  <c r="C55" s="1"/>
  <c r="P56"/>
  <c r="C56" s="1"/>
  <c r="P57"/>
  <c r="C57" s="1"/>
  <c r="P59"/>
  <c r="P60"/>
  <c r="C60" s="1"/>
  <c r="P62"/>
  <c r="P66"/>
  <c r="C66" s="1"/>
  <c r="V74" l="1"/>
  <c r="F46"/>
  <c r="H46" s="1"/>
  <c r="K36" i="7" s="1"/>
  <c r="S73" i="4"/>
  <c r="S74"/>
  <c r="K49" i="7"/>
  <c r="H60" i="4"/>
  <c r="T47"/>
  <c r="C47"/>
  <c r="C59"/>
  <c r="P74"/>
  <c r="T49"/>
  <c r="C49"/>
  <c r="T41"/>
  <c r="C41"/>
  <c r="T43"/>
  <c r="C43"/>
  <c r="V73"/>
  <c r="U73"/>
  <c r="T45"/>
  <c r="C45"/>
  <c r="C46"/>
  <c r="P73"/>
  <c r="T39"/>
  <c r="C39"/>
  <c r="T9"/>
  <c r="C9"/>
  <c r="H36"/>
  <c r="K27" i="7"/>
  <c r="T36" i="4"/>
  <c r="C36"/>
  <c r="K25" i="7"/>
  <c r="H33" i="4"/>
  <c r="K23" i="7"/>
  <c r="H30" i="4"/>
  <c r="T30"/>
  <c r="C30"/>
  <c r="H27"/>
  <c r="K21" i="7"/>
  <c r="T25" i="4"/>
  <c r="C25"/>
  <c r="H17"/>
  <c r="K14" i="7"/>
  <c r="T15" i="4"/>
  <c r="T11"/>
  <c r="C11"/>
  <c r="T7"/>
  <c r="C7"/>
  <c r="K17" i="7"/>
  <c r="H22" i="4"/>
  <c r="T22"/>
  <c r="C22"/>
  <c r="K16" i="7"/>
  <c r="H20" i="4"/>
  <c r="K15" i="7"/>
  <c r="T19" i="4"/>
  <c r="C19"/>
  <c r="T62"/>
  <c r="T59"/>
  <c r="T56"/>
  <c r="T13"/>
  <c r="T10"/>
  <c r="T8"/>
  <c r="T66"/>
  <c r="T60"/>
  <c r="T57"/>
  <c r="T55"/>
  <c r="T52"/>
  <c r="T50"/>
  <c r="T38"/>
  <c r="T32"/>
  <c r="T54"/>
  <c r="T40"/>
  <c r="T42"/>
  <c r="T44"/>
  <c r="T46"/>
  <c r="T48"/>
  <c r="T51"/>
  <c r="T53"/>
  <c r="T27"/>
  <c r="T24"/>
  <c r="T20"/>
  <c r="T35"/>
  <c r="T18"/>
  <c r="T6"/>
  <c r="T34"/>
  <c r="T17"/>
  <c r="T16"/>
  <c r="T26"/>
  <c r="T29"/>
  <c r="T33"/>
  <c r="T74" l="1"/>
  <c r="T73"/>
  <c r="D66" i="3"/>
  <c r="D5" i="4" l="1"/>
  <c r="C46" i="7" l="1"/>
  <c r="E55" i="4" l="1"/>
  <c r="E56"/>
  <c r="E38" l="1"/>
  <c r="E39"/>
  <c r="E40"/>
  <c r="E41"/>
  <c r="E42"/>
  <c r="E43"/>
  <c r="E44"/>
  <c r="E45"/>
  <c r="E46"/>
  <c r="E47"/>
  <c r="E48"/>
  <c r="E49"/>
  <c r="E50"/>
  <c r="E51"/>
  <c r="E52"/>
  <c r="E53"/>
  <c r="E54"/>
  <c r="E6"/>
  <c r="E7"/>
  <c r="E8"/>
  <c r="E9"/>
  <c r="E10"/>
  <c r="E11"/>
  <c r="E13"/>
  <c r="E16"/>
  <c r="E18"/>
  <c r="E19"/>
  <c r="E20"/>
  <c r="E22"/>
  <c r="E24"/>
  <c r="E25"/>
  <c r="E26"/>
  <c r="E27"/>
  <c r="E29"/>
  <c r="E30"/>
  <c r="E32"/>
  <c r="E35"/>
  <c r="E36"/>
  <c r="E66" l="1"/>
  <c r="E60"/>
  <c r="E59"/>
  <c r="E57"/>
  <c r="E45" i="7" l="1"/>
  <c r="C47"/>
  <c r="C6" l="1"/>
  <c r="C7"/>
  <c r="C8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5"/>
  <c r="C45" l="1"/>
  <c r="O67" i="4" l="1"/>
  <c r="E64" i="3" l="1"/>
  <c r="C51" i="7" l="1"/>
  <c r="C30" l="1"/>
  <c r="E9" l="1"/>
  <c r="E10"/>
  <c r="E6"/>
  <c r="E7"/>
  <c r="E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6"/>
  <c r="E47"/>
  <c r="E48"/>
  <c r="E49"/>
  <c r="E51"/>
  <c r="E8" i="3"/>
  <c r="D6" i="7" s="1"/>
  <c r="E9" i="3"/>
  <c r="D7" i="7" s="1"/>
  <c r="E10" i="3"/>
  <c r="D8" i="7" s="1"/>
  <c r="E11" i="3"/>
  <c r="D9" i="7" s="1"/>
  <c r="E12" i="3"/>
  <c r="D10" i="7" s="1"/>
  <c r="E13" i="3"/>
  <c r="D11" i="7" s="1"/>
  <c r="E15" i="3"/>
  <c r="D12" i="7" s="1"/>
  <c r="E17" i="3"/>
  <c r="D13" i="7" s="1"/>
  <c r="E19" i="3"/>
  <c r="D14" i="7" s="1"/>
  <c r="E21" i="3"/>
  <c r="D15" i="7" s="1"/>
  <c r="E23" i="3"/>
  <c r="D16" i="7" s="1"/>
  <c r="E25" i="3"/>
  <c r="D17" i="7" s="1"/>
  <c r="E26" i="3"/>
  <c r="D18" i="7" s="1"/>
  <c r="E27" i="3"/>
  <c r="D19" i="7" s="1"/>
  <c r="E28" i="3"/>
  <c r="D20" i="7" s="1"/>
  <c r="E29" i="3"/>
  <c r="D21" i="7" s="1"/>
  <c r="E31" i="3"/>
  <c r="D22" i="7" s="1"/>
  <c r="E32" i="3"/>
  <c r="D23" i="7" s="1"/>
  <c r="E34" i="3"/>
  <c r="D24" i="7" s="1"/>
  <c r="E35" i="3"/>
  <c r="D25" i="7" s="1"/>
  <c r="E37" i="3"/>
  <c r="D26" i="7" s="1"/>
  <c r="E38" i="3"/>
  <c r="D27" i="7" s="1"/>
  <c r="E40" i="3"/>
  <c r="D28" i="7" s="1"/>
  <c r="E41" i="3"/>
  <c r="D29" i="7" s="1"/>
  <c r="E42" i="3"/>
  <c r="D30" i="7" s="1"/>
  <c r="E43" i="3"/>
  <c r="D31" i="7" s="1"/>
  <c r="E44" i="3"/>
  <c r="D32" i="7" s="1"/>
  <c r="E45" i="3"/>
  <c r="D33" i="7" s="1"/>
  <c r="E46" i="3"/>
  <c r="D34" i="7" s="1"/>
  <c r="E47" i="3"/>
  <c r="D35" i="7" s="1"/>
  <c r="E48" i="3"/>
  <c r="D36" i="7" s="1"/>
  <c r="E49" i="3"/>
  <c r="D37" i="7" s="1"/>
  <c r="E50" i="3"/>
  <c r="D38" i="7" s="1"/>
  <c r="E51" i="3"/>
  <c r="D39" i="7" s="1"/>
  <c r="E52" i="3"/>
  <c r="D40" i="7" s="1"/>
  <c r="E53" i="3"/>
  <c r="D41" i="7" s="1"/>
  <c r="E54" i="3"/>
  <c r="D42" i="7" s="1"/>
  <c r="E55" i="3"/>
  <c r="D43" i="7" s="1"/>
  <c r="E56" i="3"/>
  <c r="D44" i="7" s="1"/>
  <c r="E57" i="3"/>
  <c r="D45" i="7" s="1"/>
  <c r="E58" i="3"/>
  <c r="D46" i="7" s="1"/>
  <c r="E59" i="3"/>
  <c r="D47" i="7" s="1"/>
  <c r="E61" i="3"/>
  <c r="D48" i="7" s="1"/>
  <c r="E62" i="3"/>
  <c r="D49" i="7" s="1"/>
  <c r="F49" s="1"/>
  <c r="E65" i="3"/>
  <c r="D51" i="7" s="1"/>
  <c r="E7" i="3"/>
  <c r="D5" i="7" s="1"/>
  <c r="D52" l="1"/>
  <c r="F47"/>
  <c r="F44"/>
  <c r="F30"/>
  <c r="F51"/>
  <c r="F46"/>
  <c r="F45"/>
  <c r="C28" l="1"/>
  <c r="F28" s="1"/>
  <c r="C29"/>
  <c r="C21"/>
  <c r="F6"/>
  <c r="F8"/>
  <c r="F10"/>
  <c r="F11"/>
  <c r="F12"/>
  <c r="F13"/>
  <c r="F14"/>
  <c r="F15"/>
  <c r="F16"/>
  <c r="F17"/>
  <c r="F18"/>
  <c r="F19"/>
  <c r="F20"/>
  <c r="F22"/>
  <c r="F23"/>
  <c r="F24"/>
  <c r="F25"/>
  <c r="F26"/>
  <c r="F27"/>
  <c r="F29" l="1"/>
  <c r="F9"/>
  <c r="F7"/>
  <c r="F21" l="1"/>
  <c r="C48"/>
  <c r="C43" l="1"/>
  <c r="F43" s="1"/>
  <c r="C31"/>
  <c r="F48"/>
  <c r="C35" l="1"/>
  <c r="F35" s="1"/>
  <c r="C39"/>
  <c r="F39" s="1"/>
  <c r="C44"/>
  <c r="C33"/>
  <c r="F33" s="1"/>
  <c r="C37"/>
  <c r="F37" s="1"/>
  <c r="C40"/>
  <c r="F40" s="1"/>
  <c r="C32"/>
  <c r="F32" s="1"/>
  <c r="C36"/>
  <c r="F36" s="1"/>
  <c r="C42"/>
  <c r="F42" s="1"/>
  <c r="C34"/>
  <c r="F34" s="1"/>
  <c r="C38"/>
  <c r="F38" s="1"/>
  <c r="C41"/>
  <c r="F41" s="1"/>
  <c r="F31"/>
  <c r="C52" l="1"/>
  <c r="N67" i="4"/>
  <c r="P72"/>
  <c r="V5"/>
  <c r="V72" s="1"/>
  <c r="C5"/>
  <c r="E5" s="1"/>
  <c r="E5" i="7" s="1"/>
  <c r="E52" s="1"/>
  <c r="S5" i="4"/>
  <c r="T5" s="1"/>
  <c r="T72" s="1"/>
  <c r="U5"/>
  <c r="U72" s="1"/>
  <c r="F5" i="7" l="1"/>
  <c r="F52" s="1"/>
  <c r="S72" i="4"/>
  <c r="F5"/>
  <c r="H5" s="1"/>
  <c r="K5" i="7" l="1"/>
  <c r="K52" s="1"/>
  <c r="J52"/>
</calcChain>
</file>

<file path=xl/sharedStrings.xml><?xml version="1.0" encoding="utf-8"?>
<sst xmlns="http://schemas.openxmlformats.org/spreadsheetml/2006/main" count="850" uniqueCount="222">
  <si>
    <t>Наименование учреждения</t>
  </si>
  <si>
    <t>МБОУ "Алтайская СОШ"</t>
  </si>
  <si>
    <t>МБОУ "Баин-Булакская ООШ"</t>
  </si>
  <si>
    <t>МБОУ "Большекударинская СОШ"</t>
  </si>
  <si>
    <t>МБОУ "Большелугская СОШ"</t>
  </si>
  <si>
    <t>МБОУ "Вечерняя школа"</t>
  </si>
  <si>
    <t>МБОУ "Кударинская СОШ"</t>
  </si>
  <si>
    <t>МБОУ "Малокударинская СОШ"</t>
  </si>
  <si>
    <t>МБОУ "Мурочинская СОШ"</t>
  </si>
  <si>
    <t>МБОУ "Наушкинская СОШ"</t>
  </si>
  <si>
    <t>МБОУ "Субуктуйская ООШ"</t>
  </si>
  <si>
    <t>МБОУ "СОШ №2"</t>
  </si>
  <si>
    <t>МБОУ "СОШ №3"</t>
  </si>
  <si>
    <t>МБОУ "СОШ№ 4"</t>
  </si>
  <si>
    <t>МБОУ "Тамирская СОШ"</t>
  </si>
  <si>
    <t>МБОУ "Усть-Киранская СОШ"</t>
  </si>
  <si>
    <t>МБОУ "Убур-Киретская НОШ"</t>
  </si>
  <si>
    <t>МБОУ "Унгуркуйская ООШ"</t>
  </si>
  <si>
    <t>МБОУ "Хоронхойская СОШ"</t>
  </si>
  <si>
    <t>МБОУ "Чикойская СОШ"</t>
  </si>
  <si>
    <t>МБОУ "Шарагольская СОШ"</t>
  </si>
  <si>
    <t>МБОУ "Энхэ-Талинская СОШ"</t>
  </si>
  <si>
    <t>ДЮСШ</t>
  </si>
  <si>
    <t>ЦДО</t>
  </si>
  <si>
    <t>МБДОУ "Алтайский детский сад"</t>
  </si>
  <si>
    <t>МБДОУ "Ара-Алцагатский детский сад"</t>
  </si>
  <si>
    <t>МБДОУ "Большекударинский детский сад"</t>
  </si>
  <si>
    <t>МБДОУ "Большелугский детский сад"</t>
  </si>
  <si>
    <t>МБДОУ "Детский сад №1"</t>
  </si>
  <si>
    <t>МБДОУ "Детский сад №5"</t>
  </si>
  <si>
    <t>МБДОУ "Детский сад №6"</t>
  </si>
  <si>
    <t>МБДОУ "Детский сад №7"</t>
  </si>
  <si>
    <t>МБДОУ "Кударинский детский сад"</t>
  </si>
  <si>
    <t>МБДОУ "Наушкинский детский сад"</t>
  </si>
  <si>
    <t>МБДОУ "Тамирский детский сад"</t>
  </si>
  <si>
    <t>МБДОУ "Усть-Киранский детский сад"</t>
  </si>
  <si>
    <t>МБДОУ "Усть-Кяхтинский детский сад"</t>
  </si>
  <si>
    <t>МБДОУ "Хоронхойский детский сад"</t>
  </si>
  <si>
    <t>МБДОУ "Шарагольский детский сад"</t>
  </si>
  <si>
    <t>МАУ "РСК Олимп"</t>
  </si>
  <si>
    <t>МАУ "РГ Кяхтинские вести"</t>
  </si>
  <si>
    <t>МАОУ ДОД "Кяхтинская ДШИ"</t>
  </si>
  <si>
    <t>МАДОУ Детский сад №8 "Аюна"</t>
  </si>
  <si>
    <t>МБУ "Кяхтинская ЦБС"</t>
  </si>
  <si>
    <t>МБУ "РЦКиД"</t>
  </si>
  <si>
    <t>МАУ "Каскад"</t>
  </si>
  <si>
    <t>№ п/п</t>
  </si>
  <si>
    <t>значения показателей качества муниципальной услуги</t>
  </si>
  <si>
    <t>оценка выполнения</t>
  </si>
  <si>
    <t>Муниципальное задание по услуге выполнено</t>
  </si>
  <si>
    <t>Муниципальное задание по услуге в целом выполнено</t>
  </si>
  <si>
    <t>Муниципальное задание по услуге не выполнено</t>
  </si>
  <si>
    <t>-</t>
  </si>
  <si>
    <t>МБОУ "СОШ №1"</t>
  </si>
  <si>
    <t>РАСЧЕТ ОЦЕНКИ ВЫПОЛНЕНИЯ МУНИЦИПАЛЬНЫМИ УЧРЕЖДЕНИЯМИ МУНИЦИПАЛЬНОГО ЗАДАНИЯ ПО ПОКАЗАТЕЛЯМ, ХАРАКТЕРИЗУЮЩИМ ОБЪЕМ ОКАЗАННОЙ УСЛУГИ</t>
  </si>
  <si>
    <t>РАСЧЕТ ОЦЕНКИ ВЫПОЛНЕНИЯ МУНИЦИПАЛЬНОГО ЗАДАНИЯ ПО ПОЛНОТЕ И ЭФФЕКТИВНОСТИ ИСПОЛЬЗОВАНИЯ БЮДЖЕТНЫХ СРЕДСТВ НА ВЫПОЛНЕНИЕ МУНИЦИПАЛЬНОГО ЗАДАНИЯ</t>
  </si>
  <si>
    <t xml:space="preserve">РАСЧЕТ ОЦЕНКИ ВЫПОЛНЕНИЯ МУНИЦИПАЛЬНЫМИ УЧРЕЖДЕНИЯМИ МУНИЦИПАЛЬНОГО ЗАДАНИЯ ПО ПОКАЗАТЕЛЯМ, ХАРАКТЕРИЗУЮЩИМ КАЧЕСТВО ОКАЗАННОЙ УСЛУГИ </t>
  </si>
  <si>
    <r>
      <t xml:space="preserve">(95% </t>
    </r>
    <r>
      <rPr>
        <sz val="11"/>
        <color theme="1"/>
        <rFont val="Calibri"/>
        <family val="2"/>
        <charset val="204"/>
      </rPr>
      <t>&lt; = ∑ &lt;</t>
    </r>
    <r>
      <rPr>
        <sz val="12.1"/>
        <color theme="1"/>
        <rFont val="Calibri"/>
        <family val="2"/>
      </rPr>
      <t>100%)</t>
    </r>
  </si>
  <si>
    <r>
      <t xml:space="preserve">( </t>
    </r>
    <r>
      <rPr>
        <sz val="11"/>
        <color theme="1"/>
        <rFont val="Calibri"/>
        <family val="2"/>
        <charset val="204"/>
      </rPr>
      <t>∑ &gt; =</t>
    </r>
    <r>
      <rPr>
        <sz val="12.1"/>
        <color theme="1"/>
        <rFont val="Calibri"/>
        <family val="2"/>
      </rPr>
      <t>100%)</t>
    </r>
  </si>
  <si>
    <r>
      <t>(</t>
    </r>
    <r>
      <rPr>
        <sz val="11"/>
        <color theme="1"/>
        <rFont val="Calibri"/>
        <family val="2"/>
        <charset val="204"/>
      </rPr>
      <t>∑</t>
    </r>
    <r>
      <rPr>
        <sz val="12.1"/>
        <color theme="1"/>
        <rFont val="Calibri"/>
        <family val="2"/>
      </rPr>
      <t xml:space="preserve"> </t>
    </r>
    <r>
      <rPr>
        <sz val="12.1"/>
        <color theme="1"/>
        <rFont val="Calibri"/>
        <family val="2"/>
        <charset val="204"/>
      </rPr>
      <t>&lt;</t>
    </r>
    <r>
      <rPr>
        <sz val="13.3"/>
        <color theme="1"/>
        <rFont val="Calibri"/>
        <family val="2"/>
      </rPr>
      <t xml:space="preserve"> 95%)</t>
    </r>
  </si>
  <si>
    <t>Объемы муниципальной услуги                                                 (в стоимостных показателях) руб.</t>
  </si>
  <si>
    <t>план</t>
  </si>
  <si>
    <t>факт</t>
  </si>
  <si>
    <t>1.Укомплектованность кадрами</t>
  </si>
  <si>
    <t>МБОУ "Усть-Кяхтинская СОШ"</t>
  </si>
  <si>
    <r>
      <t xml:space="preserve">расчет оценки выполнения муниципальными учреждениями муниципального  задания по показателям, характеризующим </t>
    </r>
    <r>
      <rPr>
        <b/>
        <sz val="10"/>
        <color theme="1"/>
        <rFont val="Calibri"/>
        <family val="2"/>
        <charset val="204"/>
        <scheme val="minor"/>
      </rPr>
      <t>качество услуги</t>
    </r>
  </si>
  <si>
    <t>%</t>
  </si>
  <si>
    <t>Исполнение муниципальных услуг</t>
  </si>
  <si>
    <t>Итоговая оценка выполнения</t>
  </si>
  <si>
    <t>К1 качество услуги</t>
  </si>
  <si>
    <t>К2 объем услуги</t>
  </si>
  <si>
    <t>К3 эффект. Испол.</t>
  </si>
  <si>
    <t xml:space="preserve">  </t>
  </si>
  <si>
    <t>Наличие исправного специального оборудования</t>
  </si>
  <si>
    <t>МАУ "Редакция газеты "Кяхтинские вести"</t>
  </si>
  <si>
    <t>МАОУ "Кяхтинская детская школа исскуств"</t>
  </si>
  <si>
    <t>Укомплектованность кадрами в соответствии со штатным расписанием</t>
  </si>
  <si>
    <t>МАУ "Районный спортивный комплекс "Олимп"</t>
  </si>
  <si>
    <t>МАОУ "Спортивно-оздоровительного лагеря "Каскад"</t>
  </si>
  <si>
    <t>субсидия</t>
  </si>
  <si>
    <t>трансферты</t>
  </si>
  <si>
    <t>итого</t>
  </si>
  <si>
    <t>МБОУ "Баин-Булагская ООШ"</t>
  </si>
  <si>
    <t>К1 (качество услуги):</t>
  </si>
  <si>
    <t>значение к1</t>
  </si>
  <si>
    <t>оценка</t>
  </si>
  <si>
    <t>к1&gt;=100%</t>
  </si>
  <si>
    <t>95%&lt;K1&lt;100%</t>
  </si>
  <si>
    <t>K1&lt;95%</t>
  </si>
  <si>
    <t>К2 (объем услуги):</t>
  </si>
  <si>
    <t>значение к2</t>
  </si>
  <si>
    <t>к2&gt;=100%</t>
  </si>
  <si>
    <t>K2&lt;95%</t>
  </si>
  <si>
    <t>К3 (эффект.использ.):</t>
  </si>
  <si>
    <t>значение к3</t>
  </si>
  <si>
    <t>к3&gt;100%</t>
  </si>
  <si>
    <t>95%&lt;=K2&lt;100%</t>
  </si>
  <si>
    <t>к3=100%</t>
  </si>
  <si>
    <t>Муниципальное задание выполнено эффективно</t>
  </si>
  <si>
    <t>Муниципальное задание по услуге выполнено с высокой эффективностью</t>
  </si>
  <si>
    <t>ОЦитоговая оценка:</t>
  </si>
  <si>
    <t>ОЦ&gt;=100%</t>
  </si>
  <si>
    <t>95%&lt;=ОЦ&lt;100%</t>
  </si>
  <si>
    <t>ОЦ&lt;95%</t>
  </si>
  <si>
    <t>Среднее</t>
  </si>
  <si>
    <t>текущий финансовый период</t>
  </si>
  <si>
    <t>услуга</t>
  </si>
  <si>
    <t>работа</t>
  </si>
  <si>
    <t>бюджет района</t>
  </si>
  <si>
    <t>межбюджетные трансферты</t>
  </si>
  <si>
    <t>всего:</t>
  </si>
  <si>
    <t>итого по услуге</t>
  </si>
  <si>
    <t>итого по работе:</t>
  </si>
  <si>
    <t>Утверждено в муниципальном задании</t>
  </si>
  <si>
    <t>СОО</t>
  </si>
  <si>
    <t>ДОО</t>
  </si>
  <si>
    <t>пеализ. програм.</t>
  </si>
  <si>
    <t>в т.ч.</t>
  </si>
  <si>
    <t>МБ</t>
  </si>
  <si>
    <t>МТ</t>
  </si>
  <si>
    <t>(плановые значения)</t>
  </si>
  <si>
    <t>ООО</t>
  </si>
  <si>
    <t>ООШ</t>
  </si>
  <si>
    <t>конкурсы и смотры</t>
  </si>
  <si>
    <t>фестивали</t>
  </si>
  <si>
    <t>нар.гул</t>
  </si>
  <si>
    <t>нар.твор</t>
  </si>
  <si>
    <t>РУО</t>
  </si>
  <si>
    <t>сош</t>
  </si>
  <si>
    <t>д\с бюд.</t>
  </si>
  <si>
    <t>д/с автон.</t>
  </si>
  <si>
    <t>Загруженность спортивного зала</t>
  </si>
  <si>
    <t>соблюдение тиражной политики</t>
  </si>
  <si>
    <t>использование специального програмного обеспечения</t>
  </si>
  <si>
    <t>Объемы услуг (в натуральных показателях) чел.</t>
  </si>
  <si>
    <t>Объемы работ (в натуральных показателях) чел.</t>
  </si>
  <si>
    <t>факт (исполнения МУН.ЗАДАНИй) услуг</t>
  </si>
  <si>
    <t>факт (исполнения МЗ) работ</t>
  </si>
  <si>
    <t>МБУ "ЦБС" (услуга)</t>
  </si>
  <si>
    <t>МБУ "ЦБС" (работа)</t>
  </si>
  <si>
    <t>кол-во обращений удаленных через интернет</t>
  </si>
  <si>
    <t>темп роста кол-ва обращений удаленых пользователей, по сравнению с предыдущим годом</t>
  </si>
  <si>
    <t>доля библиотек подключенных к сети интернет в общем количестве библиотек в МО</t>
  </si>
  <si>
    <t>кол-во обращений в стационарных условиях</t>
  </si>
  <si>
    <t>доля пользователей удовлетворенных качеством услуг библиотеки</t>
  </si>
  <si>
    <t>темп роста количества обращений пользователей по сравнению с предыдущим годом</t>
  </si>
  <si>
    <t>увеличение объема фонда библиотеки по сравнению с предыдущим годом</t>
  </si>
  <si>
    <t>доля удовлетворенных пользователей качеством услуг библиотеки</t>
  </si>
  <si>
    <t>динамика количества записей в каталоге, по сравнению с предыдущим годом</t>
  </si>
  <si>
    <t>Доля АУП ипедагогических работников, прошедших обучение (не менее 72 часов) в отчетном периоде</t>
  </si>
  <si>
    <t>укомплектованность кадрами</t>
  </si>
  <si>
    <t xml:space="preserve">доля своевременно устраненных образовательным учреждением нарушений, выявленных в результате выявленных в результате проверок, осуществляемых </t>
  </si>
  <si>
    <t>количество победителей и  призеров олимпиад, конкурсов и конференций различных уровней</t>
  </si>
  <si>
    <t>уровень соответствия учебного плана образовательного учреждения</t>
  </si>
  <si>
    <t>доля родителей (законных представителей) удовлетворенных условиями и качеством предоставляемой услуги</t>
  </si>
  <si>
    <t>полнота реализации общеобразовательных общеразвивающих программ</t>
  </si>
  <si>
    <t xml:space="preserve">уровень освоения обучающимися дополнительных общеобразовательных общеобразовательных программ </t>
  </si>
  <si>
    <t>количество педагогов, являющихся победителями и призерами профессиональных конкурсов различных уровней</t>
  </si>
  <si>
    <t>Динамика кол-ва участников мероприятий по сравнению с предыдущим годом</t>
  </si>
  <si>
    <t>доля удовлетворенности граждан качеством предоставляемых работ</t>
  </si>
  <si>
    <t>динамика общего кол-ва граждан (зрителей) вовлеченных в мероприятие на платной основе</t>
  </si>
  <si>
    <t>динамика кол-ва участников мероприятий по сравнению с предыдущим годом</t>
  </si>
  <si>
    <t>динамика общего количества граждан (зрителей) вовлеченных в мероприятие на платной основе</t>
  </si>
  <si>
    <t>темп роста количества выездов коллективов для участия в конкурсах, фестивалях по сравнению с предыдущим годом, кол-во призовых мест</t>
  </si>
  <si>
    <t>конкурсы, смотры</t>
  </si>
  <si>
    <t>народные гуляния</t>
  </si>
  <si>
    <t>народное творчество</t>
  </si>
  <si>
    <t>расчет оценки выполнения муниципальными учреждениями муниципального  задания по показателям, характеризующим качество услуги</t>
  </si>
  <si>
    <t>Доля педагогических кадров с высшим образованием от общего числа</t>
  </si>
  <si>
    <t>Количество реализуемых программ дополнительного образования (кружки, секции)</t>
  </si>
  <si>
    <t>Обеспечение содержания и ремонта зданий и сооружений в соответствии с нормативными требованиями, обеспечение помещения услугами тепло, электро и водоснабжения</t>
  </si>
  <si>
    <t>Устранение нарушений согласно предписаниям органов надзора и контроля</t>
  </si>
  <si>
    <t>Наличие случаев травматизма детей</t>
  </si>
  <si>
    <t>Степень удовлетворённости родителей предоставляемыми услугами</t>
  </si>
  <si>
    <t>Наличие профильных смен по различным направлениям</t>
  </si>
  <si>
    <t>Охват детей и подростков из асоциальных, неполных семей, детей-сирот, инвалидов, опекунских и т.д</t>
  </si>
  <si>
    <t xml:space="preserve">Соблюдение мер безопасного пребывания детей и подростков во время летнего отдыха: -соблюдение норм противопожарной безопасности; - соблюдение санитарных норм и правил; - обеспечение охраны </t>
  </si>
  <si>
    <t>реал. Программ</t>
  </si>
  <si>
    <t>Доля АУП и педагогических работников, прошедших обучение  в отчетном периоде</t>
  </si>
  <si>
    <t>Количество учащихся 11 класса, получивших на итоговой аттестации более 70 баллов</t>
  </si>
  <si>
    <t>Доля учащихся, получивших документ
 государственного образца
 о среднем образовании</t>
  </si>
  <si>
    <t>Доля учащихся, получивших "4" и "5"
 на итоговой аттестации 
по русскому языку и математике</t>
  </si>
  <si>
    <t>Количество победителей и призеров
 олимпиад, конкурсов и конференций 
различного уровня</t>
  </si>
  <si>
    <t>Количество учителей, являющихся 
победителями и призерами
профессиональных конкурсов 
различных уровней</t>
  </si>
  <si>
    <t>Уровень освоения обучающимися
основной общеобразовательной 
программы среднего общего 
образования по завершении обучения 
на третьей ступени общего образования</t>
  </si>
  <si>
    <t>Полнота реализации основной
 общеобразовательной программы
 среднего общего образования</t>
  </si>
  <si>
    <t>Уровень соответствия учебного плана
общеобразовательного учреждения
требованиям федерального базисного
 учебного плана</t>
  </si>
  <si>
    <t>Доля родителей (законных 
представителей), удовлетворенных 
условиями и качеством предоставляемой 
услуги</t>
  </si>
  <si>
    <t>Доля своевременно устраненных
общеобразовательным учреждением
нарушений, выявленных в результате 
проверок, осуществляемых органами 
исполнительной власти субъектов 
Российской Федерации</t>
  </si>
  <si>
    <t>Доля педагогов, являющихся 
победителями и призерами
профессиональных конкурсов 
различных уровней</t>
  </si>
  <si>
    <t>Количество воспитанников-победителей и призеров конкурсов, смотров и фестивалей различных уровней</t>
  </si>
  <si>
    <t>Посещаемость воспитанников ДОУ (выполнение дето/дней)</t>
  </si>
  <si>
    <t>Полнота реализации основной
общеобразовательной программы
дошкольного образования</t>
  </si>
  <si>
    <t>Оптимальность использования ресурсов дошкольного учреждения</t>
  </si>
  <si>
    <t>НОО</t>
  </si>
  <si>
    <t>Укомплектованность кадрами</t>
  </si>
  <si>
    <t>Доля АУП и педагогических работников, прошедших обучение (не менее 72 часов) в отчетном периоде</t>
  </si>
  <si>
    <t>Доля педагогов, являющихся победителями и призерами профессиональных конкурсов различного уровня</t>
  </si>
  <si>
    <t>Количество воспитанников -победителей и призеров конкурсов, смотров и фестивалей различных уровней</t>
  </si>
  <si>
    <t>Полнота реализации ООП ДО</t>
  </si>
  <si>
    <t>Доля родителей (законных представителей), удовлеторенных условиями и качеством предоставляемой услуги</t>
  </si>
  <si>
    <t>Доля своевременно устранненых ОУ нарушений, выявленных в результате проверок, осуществляемых органами исполнительной власти субъектов РФ, осуществляющих функции по конторолю и надзору в сфере образования</t>
  </si>
  <si>
    <t>Оптимальность использования ресурсов ДОУ</t>
  </si>
  <si>
    <t>Объемы работ                                                 (в стоимостных показателях) руб.</t>
  </si>
  <si>
    <t>Исполнение работ</t>
  </si>
  <si>
    <t>К1 качество работ</t>
  </si>
  <si>
    <t>К2 объем работ</t>
  </si>
  <si>
    <t>Доля детей, осваивающих дополнительные программы в образовательном учреждении</t>
  </si>
  <si>
    <t>Доля, детей ставших победителями и призерами городских, районных, республиканских, всероссийских и международных мероприятий</t>
  </si>
  <si>
    <t>Доля родителей (законных представитлей) удовлетворенных качеством предоставляемой услуги</t>
  </si>
  <si>
    <t>реализация дополнительных общеобразовательных общеразвивающих программ</t>
  </si>
  <si>
    <t>автон.</t>
  </si>
  <si>
    <t>&gt;</t>
  </si>
  <si>
    <t>МБОУ "СОШ №3"(+ дошкольники)</t>
  </si>
  <si>
    <t>МБОУ "СОШ №2"(+дошкольники)</t>
  </si>
  <si>
    <t>автономное</t>
  </si>
  <si>
    <t xml:space="preserve"> </t>
  </si>
  <si>
    <t>отчет по исполнению за 2016</t>
  </si>
  <si>
    <t>12 месяцев 2016</t>
  </si>
  <si>
    <t>12 месяцев 2016г.</t>
  </si>
  <si>
    <t>Оценка исполнения муниципальных заданий за 2016 год</t>
  </si>
  <si>
    <t>12 месяцев 2016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</si>
</sst>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12.1"/>
      <color theme="1"/>
      <name val="Calibri"/>
      <family val="2"/>
      <charset val="204"/>
    </font>
    <font>
      <sz val="13.3"/>
      <color theme="1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40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right"/>
    </xf>
    <xf numFmtId="0" fontId="3" fillId="0" borderId="0" xfId="0" applyFont="1" applyAlignment="1"/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0" fillId="3" borderId="4" xfId="0" applyFill="1" applyBorder="1"/>
    <xf numFmtId="0" fontId="0" fillId="3" borderId="1" xfId="0" applyFill="1" applyBorder="1"/>
    <xf numFmtId="0" fontId="4" fillId="4" borderId="11" xfId="0" applyFont="1" applyFill="1" applyBorder="1" applyAlignment="1">
      <alignment horizontal="center" vertical="center" textRotation="90" wrapText="1"/>
    </xf>
    <xf numFmtId="0" fontId="0" fillId="4" borderId="4" xfId="0" applyFill="1" applyBorder="1"/>
    <xf numFmtId="0" fontId="0" fillId="4" borderId="1" xfId="0" applyFill="1" applyBorder="1"/>
    <xf numFmtId="0" fontId="4" fillId="5" borderId="10" xfId="0" applyFont="1" applyFill="1" applyBorder="1" applyAlignment="1">
      <alignment horizontal="center" vertical="center" textRotation="90" wrapText="1"/>
    </xf>
    <xf numFmtId="0" fontId="0" fillId="5" borderId="1" xfId="0" applyFill="1" applyBorder="1"/>
    <xf numFmtId="164" fontId="0" fillId="5" borderId="1" xfId="0" applyNumberFormat="1" applyFill="1" applyBorder="1"/>
    <xf numFmtId="0" fontId="0" fillId="0" borderId="40" xfId="0" applyBorder="1"/>
    <xf numFmtId="0" fontId="0" fillId="0" borderId="1" xfId="0" applyBorder="1" applyAlignment="1">
      <alignment vertical="center" wrapText="1"/>
    </xf>
    <xf numFmtId="1" fontId="0" fillId="0" borderId="1" xfId="0" applyNumberFormat="1" applyBorder="1"/>
    <xf numFmtId="0" fontId="0" fillId="0" borderId="37" xfId="0" applyBorder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4" fillId="6" borderId="0" xfId="0" applyFont="1" applyFill="1" applyBorder="1" applyAlignment="1">
      <alignment horizontal="center" vertical="center" textRotation="90" wrapText="1"/>
    </xf>
    <xf numFmtId="0" fontId="0" fillId="6" borderId="0" xfId="0" applyFill="1" applyBorder="1"/>
    <xf numFmtId="0" fontId="4" fillId="0" borderId="2" xfId="0" applyFont="1" applyBorder="1" applyAlignment="1">
      <alignment horizontal="center" vertical="center" textRotation="90"/>
    </xf>
    <xf numFmtId="0" fontId="0" fillId="6" borderId="1" xfId="0" applyFill="1" applyBorder="1"/>
    <xf numFmtId="0" fontId="0" fillId="6" borderId="4" xfId="0" applyFill="1" applyBorder="1"/>
    <xf numFmtId="0" fontId="4" fillId="0" borderId="1" xfId="0" applyFont="1" applyBorder="1"/>
    <xf numFmtId="1" fontId="0" fillId="6" borderId="4" xfId="0" applyNumberFormat="1" applyFill="1" applyBorder="1"/>
    <xf numFmtId="1" fontId="0" fillId="6" borderId="1" xfId="0" applyNumberFormat="1" applyFill="1" applyBorder="1"/>
    <xf numFmtId="0" fontId="4" fillId="0" borderId="1" xfId="0" applyFont="1" applyBorder="1" applyAlignment="1">
      <alignment wrapText="1"/>
    </xf>
    <xf numFmtId="0" fontId="0" fillId="6" borderId="0" xfId="0" applyFill="1"/>
    <xf numFmtId="1" fontId="11" fillId="0" borderId="0" xfId="0" applyNumberFormat="1" applyFont="1"/>
    <xf numFmtId="0" fontId="0" fillId="0" borderId="44" xfId="0" applyBorder="1"/>
    <xf numFmtId="0" fontId="0" fillId="0" borderId="1" xfId="0" applyBorder="1" applyAlignment="1">
      <alignment horizontal="center"/>
    </xf>
    <xf numFmtId="0" fontId="10" fillId="6" borderId="1" xfId="0" applyFont="1" applyFill="1" applyBorder="1"/>
    <xf numFmtId="0" fontId="0" fillId="0" borderId="47" xfId="0" applyBorder="1"/>
    <xf numFmtId="0" fontId="0" fillId="0" borderId="1" xfId="0" applyBorder="1" applyAlignment="1">
      <alignment wrapText="1"/>
    </xf>
    <xf numFmtId="0" fontId="0" fillId="0" borderId="44" xfId="0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" fontId="11" fillId="0" borderId="1" xfId="0" applyNumberFormat="1" applyFont="1" applyBorder="1"/>
    <xf numFmtId="1" fontId="11" fillId="6" borderId="1" xfId="0" applyNumberFormat="1" applyFont="1" applyFill="1" applyBorder="1"/>
    <xf numFmtId="1" fontId="11" fillId="0" borderId="4" xfId="0" applyNumberFormat="1" applyFont="1" applyBorder="1"/>
    <xf numFmtId="1" fontId="10" fillId="6" borderId="4" xfId="0" applyNumberFormat="1" applyFont="1" applyFill="1" applyBorder="1"/>
    <xf numFmtId="0" fontId="13" fillId="0" borderId="1" xfId="0" applyFont="1" applyBorder="1" applyAlignment="1">
      <alignment horizontal="right"/>
    </xf>
    <xf numFmtId="0" fontId="13" fillId="0" borderId="1" xfId="0" applyFont="1" applyFill="1" applyBorder="1"/>
    <xf numFmtId="0" fontId="4" fillId="6" borderId="41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4" borderId="4" xfId="1" applyFill="1" applyBorder="1"/>
    <xf numFmtId="0" fontId="14" fillId="4" borderId="1" xfId="1" applyFill="1" applyBorder="1"/>
    <xf numFmtId="0" fontId="14" fillId="4" borderId="1" xfId="1" applyNumberFormat="1" applyFill="1" applyBorder="1"/>
    <xf numFmtId="0" fontId="14" fillId="3" borderId="1" xfId="1" applyNumberFormat="1" applyFill="1" applyBorder="1"/>
    <xf numFmtId="0" fontId="14" fillId="4" borderId="1" xfId="1" applyFont="1" applyFill="1" applyBorder="1"/>
    <xf numFmtId="0" fontId="14" fillId="4" borderId="4" xfId="1" applyNumberFormat="1" applyFill="1" applyBorder="1"/>
    <xf numFmtId="0" fontId="14" fillId="3" borderId="4" xfId="1" applyFill="1" applyBorder="1"/>
    <xf numFmtId="0" fontId="14" fillId="3" borderId="1" xfId="1" applyFill="1" applyBorder="1"/>
    <xf numFmtId="0" fontId="0" fillId="8" borderId="1" xfId="0" applyFill="1" applyBorder="1"/>
    <xf numFmtId="0" fontId="0" fillId="8" borderId="0" xfId="0" applyFill="1"/>
    <xf numFmtId="4" fontId="0" fillId="0" borderId="0" xfId="0" applyNumberFormat="1"/>
    <xf numFmtId="1" fontId="11" fillId="6" borderId="4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 vertical="center" textRotation="90" wrapText="1"/>
    </xf>
    <xf numFmtId="165" fontId="4" fillId="2" borderId="11" xfId="0" applyNumberFormat="1" applyFont="1" applyFill="1" applyBorder="1" applyAlignment="1">
      <alignment horizontal="center" vertical="center" textRotation="90" wrapText="1"/>
    </xf>
    <xf numFmtId="165" fontId="0" fillId="0" borderId="4" xfId="0" applyNumberFormat="1" applyBorder="1"/>
    <xf numFmtId="165" fontId="0" fillId="6" borderId="4" xfId="0" applyNumberFormat="1" applyFill="1" applyBorder="1"/>
    <xf numFmtId="165" fontId="10" fillId="0" borderId="4" xfId="0" applyNumberFormat="1" applyFont="1" applyBorder="1"/>
    <xf numFmtId="165" fontId="0" fillId="0" borderId="0" xfId="0" applyNumberFormat="1" applyBorder="1"/>
    <xf numFmtId="165" fontId="0" fillId="0" borderId="1" xfId="0" applyNumberFormat="1" applyBorder="1"/>
    <xf numFmtId="165" fontId="10" fillId="6" borderId="4" xfId="0" applyNumberFormat="1" applyFont="1" applyFill="1" applyBorder="1"/>
    <xf numFmtId="165" fontId="0" fillId="0" borderId="44" xfId="0" applyNumberFormat="1" applyBorder="1"/>
    <xf numFmtId="165" fontId="0" fillId="0" borderId="0" xfId="0" applyNumberFormat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Border="1"/>
    <xf numFmtId="165" fontId="0" fillId="0" borderId="0" xfId="0" applyNumberFormat="1" applyFill="1" applyBorder="1" applyAlignment="1">
      <alignment horizontal="right"/>
    </xf>
    <xf numFmtId="165" fontId="15" fillId="0" borderId="0" xfId="0" applyNumberFormat="1" applyFont="1"/>
    <xf numFmtId="165" fontId="1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0" fillId="6" borderId="1" xfId="0" applyNumberFormat="1" applyFont="1" applyFill="1" applyBorder="1"/>
    <xf numFmtId="4" fontId="10" fillId="9" borderId="1" xfId="0" applyNumberFormat="1" applyFont="1" applyFill="1" applyBorder="1"/>
    <xf numFmtId="4" fontId="10" fillId="3" borderId="1" xfId="0" applyNumberFormat="1" applyFont="1" applyFill="1" applyBorder="1"/>
    <xf numFmtId="4" fontId="0" fillId="4" borderId="1" xfId="0" applyNumberFormat="1" applyFill="1" applyBorder="1"/>
    <xf numFmtId="4" fontId="0" fillId="0" borderId="1" xfId="0" applyNumberFormat="1" applyBorder="1"/>
    <xf numFmtId="4" fontId="10" fillId="0" borderId="1" xfId="0" applyNumberFormat="1" applyFont="1" applyBorder="1"/>
    <xf numFmtId="4" fontId="0" fillId="3" borderId="45" xfId="0" applyNumberFormat="1" applyFill="1" applyBorder="1"/>
    <xf numFmtId="4" fontId="0" fillId="3" borderId="48" xfId="0" applyNumberFormat="1" applyFill="1" applyBorder="1"/>
    <xf numFmtId="4" fontId="0" fillId="9" borderId="48" xfId="0" applyNumberFormat="1" applyFill="1" applyBorder="1"/>
    <xf numFmtId="4" fontId="0" fillId="4" borderId="48" xfId="0" applyNumberFormat="1" applyFill="1" applyBorder="1"/>
    <xf numFmtId="4" fontId="0" fillId="3" borderId="0" xfId="0" applyNumberFormat="1" applyFill="1" applyBorder="1"/>
    <xf numFmtId="4" fontId="0" fillId="3" borderId="46" xfId="0" applyNumberFormat="1" applyFill="1" applyBorder="1"/>
    <xf numFmtId="4" fontId="0" fillId="0" borderId="0" xfId="0" applyNumberFormat="1" applyAlignment="1">
      <alignment horizontal="center"/>
    </xf>
    <xf numFmtId="4" fontId="0" fillId="4" borderId="37" xfId="0" applyNumberFormat="1" applyFill="1" applyBorder="1"/>
    <xf numFmtId="4" fontId="0" fillId="4" borderId="45" xfId="0" applyNumberFormat="1" applyFill="1" applyBorder="1"/>
    <xf numFmtId="4" fontId="0" fillId="4" borderId="1" xfId="0" applyNumberFormat="1" applyFill="1" applyBorder="1" applyAlignment="1">
      <alignment horizontal="center" vertical="center" wrapText="1"/>
    </xf>
    <xf numFmtId="4" fontId="0" fillId="4" borderId="44" xfId="0" applyNumberFormat="1" applyFill="1" applyBorder="1"/>
    <xf numFmtId="0" fontId="0" fillId="0" borderId="44" xfId="0" applyNumberFormat="1" applyBorder="1" applyAlignment="1">
      <alignment horizontal="center"/>
    </xf>
    <xf numFmtId="4" fontId="10" fillId="3" borderId="44" xfId="0" applyNumberFormat="1" applyFont="1" applyFill="1" applyBorder="1"/>
    <xf numFmtId="4" fontId="0" fillId="4" borderId="49" xfId="0" applyNumberFormat="1" applyFill="1" applyBorder="1"/>
    <xf numFmtId="4" fontId="10" fillId="3" borderId="4" xfId="0" applyNumberFormat="1" applyFont="1" applyFill="1" applyBorder="1"/>
    <xf numFmtId="4" fontId="0" fillId="4" borderId="40" xfId="0" applyNumberFormat="1" applyFill="1" applyBorder="1"/>
    <xf numFmtId="4" fontId="0" fillId="4" borderId="4" xfId="0" applyNumberFormat="1" applyFill="1" applyBorder="1"/>
    <xf numFmtId="165" fontId="0" fillId="0" borderId="42" xfId="0" applyNumberFormat="1" applyBorder="1"/>
    <xf numFmtId="165" fontId="0" fillId="0" borderId="6" xfId="0" applyNumberFormat="1" applyBorder="1"/>
    <xf numFmtId="4" fontId="10" fillId="3" borderId="6" xfId="0" applyNumberFormat="1" applyFont="1" applyFill="1" applyBorder="1"/>
    <xf numFmtId="4" fontId="0" fillId="4" borderId="5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165" fontId="0" fillId="0" borderId="43" xfId="0" applyNumberFormat="1" applyBorder="1"/>
    <xf numFmtId="4" fontId="10" fillId="3" borderId="11" xfId="0" applyNumberFormat="1" applyFont="1" applyFill="1" applyBorder="1"/>
    <xf numFmtId="4" fontId="0" fillId="4" borderId="56" xfId="0" applyNumberFormat="1" applyFill="1" applyBorder="1"/>
    <xf numFmtId="4" fontId="0" fillId="4" borderId="11" xfId="0" applyNumberFormat="1" applyFill="1" applyBorder="1"/>
    <xf numFmtId="4" fontId="0" fillId="4" borderId="12" xfId="0" applyNumberFormat="1" applyFill="1" applyBorder="1"/>
    <xf numFmtId="165" fontId="12" fillId="0" borderId="1" xfId="0" applyNumberFormat="1" applyFont="1" applyBorder="1"/>
    <xf numFmtId="165" fontId="12" fillId="0" borderId="44" xfId="0" applyNumberFormat="1" applyFont="1" applyBorder="1"/>
    <xf numFmtId="165" fontId="12" fillId="0" borderId="11" xfId="0" applyNumberFormat="1" applyFont="1" applyBorder="1"/>
    <xf numFmtId="165" fontId="1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4" fontId="13" fillId="0" borderId="0" xfId="0" applyNumberFormat="1" applyFont="1"/>
    <xf numFmtId="0" fontId="12" fillId="4" borderId="1" xfId="0" applyFont="1" applyFill="1" applyBorder="1"/>
    <xf numFmtId="0" fontId="0" fillId="6" borderId="40" xfId="0" applyFill="1" applyBorder="1"/>
    <xf numFmtId="2" fontId="0" fillId="0" borderId="1" xfId="0" applyNumberFormat="1" applyBorder="1"/>
    <xf numFmtId="0" fontId="0" fillId="0" borderId="4" xfId="0" applyBorder="1" applyAlignment="1">
      <alignment horizontal="center"/>
    </xf>
    <xf numFmtId="0" fontId="4" fillId="2" borderId="56" xfId="0" applyFont="1" applyFill="1" applyBorder="1" applyAlignment="1">
      <alignment horizontal="center" vertical="center" textRotation="90" wrapText="1"/>
    </xf>
    <xf numFmtId="0" fontId="0" fillId="3" borderId="37" xfId="0" applyFill="1" applyBorder="1"/>
    <xf numFmtId="0" fontId="0" fillId="4" borderId="37" xfId="0" applyFill="1" applyBorder="1"/>
    <xf numFmtId="0" fontId="14" fillId="3" borderId="4" xfId="1" applyNumberFormat="1" applyFill="1" applyBorder="1"/>
    <xf numFmtId="0" fontId="12" fillId="4" borderId="1" xfId="1" applyFont="1" applyFill="1" applyBorder="1"/>
    <xf numFmtId="0" fontId="0" fillId="0" borderId="0" xfId="0" applyBorder="1" applyAlignment="1">
      <alignment horizontal="center"/>
    </xf>
    <xf numFmtId="0" fontId="10" fillId="3" borderId="40" xfId="0" applyFont="1" applyFill="1" applyBorder="1"/>
    <xf numFmtId="0" fontId="0" fillId="3" borderId="40" xfId="0" applyFill="1" applyBorder="1"/>
    <xf numFmtId="0" fontId="0" fillId="10" borderId="40" xfId="0" applyFill="1" applyBorder="1"/>
    <xf numFmtId="0" fontId="14" fillId="8" borderId="1" xfId="1" applyFill="1" applyBorder="1"/>
    <xf numFmtId="0" fontId="0" fillId="8" borderId="37" xfId="0" applyFill="1" applyBorder="1"/>
    <xf numFmtId="1" fontId="0" fillId="8" borderId="1" xfId="0" applyNumberFormat="1" applyFill="1" applyBorder="1"/>
    <xf numFmtId="1" fontId="11" fillId="8" borderId="1" xfId="0" applyNumberFormat="1" applyFont="1" applyFill="1" applyBorder="1"/>
    <xf numFmtId="0" fontId="14" fillId="8" borderId="1" xfId="1" applyNumberFormat="1" applyFill="1" applyBorder="1"/>
    <xf numFmtId="0" fontId="10" fillId="6" borderId="4" xfId="0" applyFont="1" applyFill="1" applyBorder="1"/>
    <xf numFmtId="0" fontId="10" fillId="6" borderId="1" xfId="1" applyFont="1" applyFill="1" applyBorder="1"/>
    <xf numFmtId="0" fontId="14" fillId="6" borderId="1" xfId="1" applyFill="1" applyBorder="1"/>
    <xf numFmtId="0" fontId="14" fillId="6" borderId="1" xfId="1" applyFont="1" applyFill="1" applyBorder="1"/>
    <xf numFmtId="0" fontId="14" fillId="6" borderId="1" xfId="1" applyNumberFormat="1" applyFill="1" applyBorder="1"/>
    <xf numFmtId="0" fontId="14" fillId="6" borderId="4" xfId="1" applyFill="1" applyBorder="1"/>
    <xf numFmtId="0" fontId="14" fillId="6" borderId="4" xfId="1" applyNumberFormat="1" applyFill="1" applyBorder="1"/>
    <xf numFmtId="0" fontId="15" fillId="3" borderId="1" xfId="0" applyFont="1" applyFill="1" applyBorder="1"/>
    <xf numFmtId="0" fontId="0" fillId="11" borderId="4" xfId="0" applyFill="1" applyBorder="1"/>
    <xf numFmtId="0" fontId="0" fillId="11" borderId="1" xfId="0" applyFill="1" applyBorder="1"/>
    <xf numFmtId="0" fontId="12" fillId="4" borderId="4" xfId="0" applyFont="1" applyFill="1" applyBorder="1"/>
    <xf numFmtId="165" fontId="0" fillId="0" borderId="0" xfId="0" applyNumberFormat="1" applyBorder="1" applyAlignment="1">
      <alignment horizontal="center"/>
    </xf>
    <xf numFmtId="0" fontId="0" fillId="6" borderId="37" xfId="0" applyFill="1" applyBorder="1"/>
    <xf numFmtId="164" fontId="0" fillId="0" borderId="1" xfId="0" applyNumberFormat="1" applyBorder="1"/>
    <xf numFmtId="165" fontId="4" fillId="2" borderId="0" xfId="0" applyNumberFormat="1" applyFont="1" applyFill="1" applyBorder="1" applyAlignment="1">
      <alignment horizontal="center" vertical="center" textRotation="90"/>
    </xf>
    <xf numFmtId="165" fontId="10" fillId="0" borderId="0" xfId="0" applyNumberFormat="1" applyFont="1" applyBorder="1"/>
    <xf numFmtId="165" fontId="10" fillId="6" borderId="0" xfId="0" applyNumberFormat="1" applyFont="1" applyFill="1" applyBorder="1"/>
    <xf numFmtId="165" fontId="4" fillId="2" borderId="59" xfId="0" applyNumberFormat="1" applyFont="1" applyFill="1" applyBorder="1" applyAlignment="1">
      <alignment horizontal="center" vertical="center" textRotation="90" wrapText="1"/>
    </xf>
    <xf numFmtId="165" fontId="4" fillId="2" borderId="44" xfId="0" applyNumberFormat="1" applyFont="1" applyFill="1" applyBorder="1" applyAlignment="1">
      <alignment horizontal="center" vertical="center" textRotation="90" wrapText="1"/>
    </xf>
    <xf numFmtId="165" fontId="10" fillId="0" borderId="1" xfId="0" applyNumberFormat="1" applyFont="1" applyBorder="1"/>
    <xf numFmtId="165" fontId="10" fillId="6" borderId="1" xfId="0" applyNumberFormat="1" applyFont="1" applyFill="1" applyBorder="1"/>
    <xf numFmtId="1" fontId="13" fillId="6" borderId="1" xfId="0" applyNumberFormat="1" applyFont="1" applyFill="1" applyBorder="1"/>
    <xf numFmtId="0" fontId="0" fillId="0" borderId="39" xfId="0" applyBorder="1" applyAlignment="1"/>
    <xf numFmtId="0" fontId="0" fillId="0" borderId="0" xfId="0" applyAlignment="1"/>
    <xf numFmtId="1" fontId="0" fillId="6" borderId="50" xfId="0" applyNumberFormat="1" applyFill="1" applyBorder="1"/>
    <xf numFmtId="1" fontId="0" fillId="6" borderId="44" xfId="0" applyNumberFormat="1" applyFill="1" applyBorder="1"/>
    <xf numFmtId="0" fontId="0" fillId="4" borderId="1" xfId="0" applyFont="1" applyFill="1" applyBorder="1"/>
    <xf numFmtId="0" fontId="17" fillId="4" borderId="1" xfId="0" applyFont="1" applyFill="1" applyBorder="1"/>
    <xf numFmtId="0" fontId="10" fillId="4" borderId="1" xfId="0" applyFont="1" applyFill="1" applyBorder="1"/>
    <xf numFmtId="0" fontId="10" fillId="8" borderId="1" xfId="0" applyFont="1" applyFill="1" applyBorder="1"/>
    <xf numFmtId="0" fontId="18" fillId="4" borderId="1" xfId="0" applyFont="1" applyFill="1" applyBorder="1"/>
    <xf numFmtId="0" fontId="10" fillId="4" borderId="4" xfId="1" applyFont="1" applyFill="1" applyBorder="1"/>
    <xf numFmtId="0" fontId="10" fillId="4" borderId="1" xfId="1" applyFont="1" applyFill="1" applyBorder="1"/>
    <xf numFmtId="0" fontId="10" fillId="6" borderId="1" xfId="1" applyNumberFormat="1" applyFont="1" applyFill="1" applyBorder="1"/>
    <xf numFmtId="0" fontId="10" fillId="4" borderId="1" xfId="1" applyNumberFormat="1" applyFont="1" applyFill="1" applyBorder="1"/>
    <xf numFmtId="0" fontId="10" fillId="4" borderId="4" xfId="1" applyNumberFormat="1" applyFont="1" applyFill="1" applyBorder="1"/>
    <xf numFmtId="0" fontId="10" fillId="4" borderId="4" xfId="0" applyFont="1" applyFill="1" applyBorder="1"/>
    <xf numFmtId="0" fontId="10" fillId="8" borderId="1" xfId="1" applyFont="1" applyFill="1" applyBorder="1"/>
    <xf numFmtId="0" fontId="10" fillId="8" borderId="1" xfId="1" applyNumberFormat="1" applyFont="1" applyFill="1" applyBorder="1"/>
    <xf numFmtId="0" fontId="0" fillId="8" borderId="4" xfId="0" applyFill="1" applyBorder="1"/>
    <xf numFmtId="0" fontId="0" fillId="0" borderId="4" xfId="0" applyFill="1" applyBorder="1"/>
    <xf numFmtId="0" fontId="10" fillId="3" borderId="1" xfId="0" applyFont="1" applyFill="1" applyBorder="1"/>
    <xf numFmtId="0" fontId="0" fillId="12" borderId="4" xfId="0" applyFill="1" applyBorder="1"/>
    <xf numFmtId="0" fontId="0" fillId="12" borderId="1" xfId="0" applyFill="1" applyBorder="1"/>
    <xf numFmtId="0" fontId="0" fillId="0" borderId="1" xfId="0" applyFill="1" applyBorder="1"/>
    <xf numFmtId="4" fontId="19" fillId="6" borderId="1" xfId="0" applyNumberFormat="1" applyFont="1" applyFill="1" applyBorder="1"/>
    <xf numFmtId="165" fontId="19" fillId="0" borderId="1" xfId="0" applyNumberFormat="1" applyFont="1" applyBorder="1"/>
    <xf numFmtId="4" fontId="19" fillId="6" borderId="44" xfId="0" applyNumberFormat="1" applyFont="1" applyFill="1" applyBorder="1"/>
    <xf numFmtId="4" fontId="19" fillId="6" borderId="11" xfId="0" applyNumberFormat="1" applyFont="1" applyFill="1" applyBorder="1"/>
    <xf numFmtId="4" fontId="10" fillId="6" borderId="44" xfId="0" applyNumberFormat="1" applyFont="1" applyFill="1" applyBorder="1"/>
    <xf numFmtId="4" fontId="10" fillId="9" borderId="44" xfId="0" applyNumberFormat="1" applyFont="1" applyFill="1" applyBorder="1"/>
    <xf numFmtId="4" fontId="10" fillId="6" borderId="6" xfId="0" applyNumberFormat="1" applyFont="1" applyFill="1" applyBorder="1"/>
    <xf numFmtId="4" fontId="10" fillId="9" borderId="6" xfId="0" applyNumberFormat="1" applyFont="1" applyFill="1" applyBorder="1"/>
    <xf numFmtId="4" fontId="10" fillId="6" borderId="11" xfId="0" applyNumberFormat="1" applyFont="1" applyFill="1" applyBorder="1"/>
    <xf numFmtId="4" fontId="10" fillId="9" borderId="11" xfId="0" applyNumberFormat="1" applyFont="1" applyFill="1" applyBorder="1"/>
    <xf numFmtId="4" fontId="10" fillId="6" borderId="4" xfId="0" applyNumberFormat="1" applyFont="1" applyFill="1" applyBorder="1"/>
    <xf numFmtId="4" fontId="10" fillId="9" borderId="4" xfId="0" applyNumberFormat="1" applyFont="1" applyFill="1" applyBorder="1"/>
    <xf numFmtId="1" fontId="0" fillId="2" borderId="1" xfId="0" applyNumberFormat="1" applyFill="1" applyBorder="1"/>
    <xf numFmtId="0" fontId="20" fillId="6" borderId="1" xfId="0" applyFont="1" applyFill="1" applyBorder="1" applyAlignment="1">
      <alignment horizontal="center" wrapText="1"/>
    </xf>
    <xf numFmtId="4" fontId="12" fillId="0" borderId="1" xfId="0" applyNumberFormat="1" applyFont="1" applyBorder="1"/>
    <xf numFmtId="4" fontId="12" fillId="6" borderId="1" xfId="0" applyNumberFormat="1" applyFont="1" applyFill="1" applyBorder="1"/>
    <xf numFmtId="4" fontId="12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165" fontId="12" fillId="0" borderId="0" xfId="0" applyNumberFormat="1" applyFont="1"/>
    <xf numFmtId="2" fontId="0" fillId="6" borderId="1" xfId="0" applyNumberFormat="1" applyFill="1" applyBorder="1"/>
    <xf numFmtId="1" fontId="11" fillId="2" borderId="1" xfId="0" applyNumberFormat="1" applyFont="1" applyFill="1" applyBorder="1"/>
    <xf numFmtId="0" fontId="12" fillId="3" borderId="1" xfId="0" applyFont="1" applyFill="1" applyBorder="1"/>
    <xf numFmtId="0" fontId="18" fillId="3" borderId="1" xfId="0" applyFont="1" applyFill="1" applyBorder="1"/>
    <xf numFmtId="0" fontId="10" fillId="3" borderId="4" xfId="0" applyFont="1" applyFill="1" applyBorder="1"/>
    <xf numFmtId="1" fontId="10" fillId="3" borderId="1" xfId="0" applyNumberFormat="1" applyFont="1" applyFill="1" applyBorder="1"/>
    <xf numFmtId="1" fontId="0" fillId="0" borderId="40" xfId="0" applyNumberFormat="1" applyBorder="1"/>
    <xf numFmtId="165" fontId="0" fillId="6" borderId="0" xfId="0" applyNumberFormat="1" applyFill="1"/>
    <xf numFmtId="1" fontId="11" fillId="6" borderId="1" xfId="0" applyNumberFormat="1" applyFont="1" applyFill="1" applyBorder="1" applyAlignment="1"/>
    <xf numFmtId="0" fontId="0" fillId="6" borderId="1" xfId="0" applyFill="1" applyBorder="1" applyAlignment="1"/>
    <xf numFmtId="0" fontId="0" fillId="6" borderId="49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57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1" fontId="0" fillId="6" borderId="49" xfId="0" applyNumberFormat="1" applyFill="1" applyBorder="1" applyAlignment="1">
      <alignment vertical="center"/>
    </xf>
    <xf numFmtId="1" fontId="0" fillId="6" borderId="47" xfId="0" applyNumberFormat="1" applyFill="1" applyBorder="1" applyAlignment="1">
      <alignment vertical="center"/>
    </xf>
    <xf numFmtId="1" fontId="0" fillId="6" borderId="57" xfId="0" applyNumberFormat="1" applyFill="1" applyBorder="1" applyAlignment="1">
      <alignment vertical="center"/>
    </xf>
    <xf numFmtId="1" fontId="0" fillId="6" borderId="40" xfId="0" applyNumberFormat="1" applyFill="1" applyBorder="1" applyAlignment="1">
      <alignment vertical="center"/>
    </xf>
    <xf numFmtId="1" fontId="0" fillId="6" borderId="36" xfId="0" applyNumberFormat="1" applyFill="1" applyBorder="1" applyAlignment="1">
      <alignment vertical="center"/>
    </xf>
    <xf numFmtId="1" fontId="0" fillId="6" borderId="33" xfId="0" applyNumberFormat="1" applyFill="1" applyBorder="1" applyAlignment="1">
      <alignment vertical="center"/>
    </xf>
    <xf numFmtId="0" fontId="0" fillId="4" borderId="4" xfId="0" applyFont="1" applyFill="1" applyBorder="1"/>
    <xf numFmtId="1" fontId="0" fillId="5" borderId="1" xfId="0" applyNumberFormat="1" applyFill="1" applyBorder="1"/>
    <xf numFmtId="0" fontId="18" fillId="8" borderId="1" xfId="0" applyFont="1" applyFill="1" applyBorder="1"/>
    <xf numFmtId="0" fontId="18" fillId="4" borderId="1" xfId="1" applyFont="1" applyFill="1" applyBorder="1"/>
    <xf numFmtId="0" fontId="2" fillId="4" borderId="1" xfId="1" applyFont="1" applyFill="1" applyBorder="1"/>
    <xf numFmtId="1" fontId="14" fillId="4" borderId="1" xfId="1" applyNumberFormat="1" applyFill="1" applyBorder="1"/>
    <xf numFmtId="0" fontId="2" fillId="8" borderId="1" xfId="1" applyFont="1" applyFill="1" applyBorder="1"/>
    <xf numFmtId="165" fontId="0" fillId="6" borderId="0" xfId="0" applyNumberFormat="1" applyFill="1" applyBorder="1"/>
    <xf numFmtId="4" fontId="10" fillId="6" borderId="0" xfId="0" applyNumberFormat="1" applyFont="1" applyFill="1" applyBorder="1"/>
    <xf numFmtId="4" fontId="12" fillId="0" borderId="0" xfId="0" applyNumberFormat="1" applyFont="1" applyBorder="1"/>
    <xf numFmtId="165" fontId="12" fillId="6" borderId="0" xfId="0" applyNumberFormat="1" applyFont="1" applyFill="1" applyBorder="1"/>
    <xf numFmtId="0" fontId="21" fillId="6" borderId="1" xfId="0" applyFont="1" applyFill="1" applyBorder="1" applyAlignment="1">
      <alignment horizontal="center" wrapText="1"/>
    </xf>
    <xf numFmtId="4" fontId="0" fillId="6" borderId="1" xfId="0" applyNumberFormat="1" applyFill="1" applyBorder="1"/>
    <xf numFmtId="165" fontId="0" fillId="6" borderId="1" xfId="0" applyNumberFormat="1" applyFill="1" applyBorder="1"/>
    <xf numFmtId="4" fontId="0" fillId="6" borderId="0" xfId="0" applyNumberFormat="1" applyFill="1"/>
    <xf numFmtId="165" fontId="10" fillId="0" borderId="0" xfId="0" applyNumberFormat="1" applyFont="1"/>
    <xf numFmtId="0" fontId="22" fillId="0" borderId="1" xfId="0" applyFont="1" applyBorder="1" applyAlignment="1">
      <alignment vertical="center"/>
    </xf>
    <xf numFmtId="165" fontId="18" fillId="6" borderId="1" xfId="0" applyNumberFormat="1" applyFont="1" applyFill="1" applyBorder="1"/>
    <xf numFmtId="4" fontId="15" fillId="2" borderId="1" xfId="0" applyNumberFormat="1" applyFont="1" applyFill="1" applyBorder="1"/>
    <xf numFmtId="165" fontId="12" fillId="6" borderId="1" xfId="0" applyNumberFormat="1" applyFont="1" applyFill="1" applyBorder="1"/>
    <xf numFmtId="1" fontId="0" fillId="2" borderId="4" xfId="0" applyNumberFormat="1" applyFill="1" applyBorder="1"/>
    <xf numFmtId="1" fontId="0" fillId="11" borderId="4" xfId="0" applyNumberFormat="1" applyFill="1" applyBorder="1"/>
    <xf numFmtId="165" fontId="17" fillId="0" borderId="1" xfId="0" applyNumberFormat="1" applyFont="1" applyBorder="1"/>
    <xf numFmtId="4" fontId="17" fillId="0" borderId="1" xfId="0" applyNumberFormat="1" applyFont="1" applyBorder="1"/>
    <xf numFmtId="1" fontId="0" fillId="2" borderId="50" xfId="0" applyNumberFormat="1" applyFill="1" applyBorder="1"/>
    <xf numFmtId="1" fontId="11" fillId="2" borderId="44" xfId="0" applyNumberFormat="1" applyFont="1" applyFill="1" applyBorder="1"/>
    <xf numFmtId="1" fontId="10" fillId="2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0" fillId="2" borderId="4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center" vertical="center" textRotation="90"/>
    </xf>
    <xf numFmtId="0" fontId="0" fillId="0" borderId="4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12" borderId="44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53" xfId="0" applyFont="1" applyFill="1" applyBorder="1" applyAlignment="1">
      <alignment horizontal="center" vertical="center" textRotation="90"/>
    </xf>
    <xf numFmtId="0" fontId="4" fillId="2" borderId="37" xfId="0" applyFont="1" applyFill="1" applyBorder="1" applyAlignment="1">
      <alignment horizontal="center" vertical="center" textRotation="90"/>
    </xf>
    <xf numFmtId="0" fontId="4" fillId="2" borderId="56" xfId="0" applyFont="1" applyFill="1" applyBorder="1" applyAlignment="1">
      <alignment horizontal="center" vertical="center" textRotation="90"/>
    </xf>
    <xf numFmtId="0" fontId="4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165" fontId="4" fillId="2" borderId="32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textRotation="90"/>
    </xf>
    <xf numFmtId="165" fontId="4" fillId="2" borderId="17" xfId="0" applyNumberFormat="1" applyFont="1" applyFill="1" applyBorder="1" applyAlignment="1">
      <alignment horizontal="center" vertical="center" textRotation="90"/>
    </xf>
    <xf numFmtId="4" fontId="0" fillId="0" borderId="0" xfId="0" applyNumberFormat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44" xfId="0" applyNumberFormat="1" applyBorder="1" applyAlignment="1">
      <alignment horizontal="left" vertical="center"/>
    </xf>
    <xf numFmtId="165" fontId="0" fillId="0" borderId="50" xfId="0" applyNumberFormat="1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44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 textRotation="90"/>
    </xf>
    <xf numFmtId="4" fontId="0" fillId="0" borderId="37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7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9" borderId="44" xfId="0" applyNumberFormat="1" applyFill="1" applyBorder="1" applyAlignment="1">
      <alignment horizontal="center" vertical="center" wrapText="1"/>
    </xf>
    <xf numFmtId="4" fontId="0" fillId="9" borderId="4" xfId="0" applyNumberFormat="1" applyFill="1" applyBorder="1" applyAlignment="1">
      <alignment horizontal="center" vertical="center" wrapText="1"/>
    </xf>
    <xf numFmtId="4" fontId="0" fillId="3" borderId="44" xfId="0" applyNumberForma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4" fontId="0" fillId="4" borderId="49" xfId="0" applyNumberForma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 wrapText="1"/>
    </xf>
    <xf numFmtId="165" fontId="0" fillId="0" borderId="52" xfId="0" applyNumberFormat="1" applyBorder="1" applyAlignment="1">
      <alignment horizontal="left" vertical="center"/>
    </xf>
    <xf numFmtId="165" fontId="0" fillId="0" borderId="55" xfId="0" applyNumberFormat="1" applyBorder="1" applyAlignment="1">
      <alignment horizontal="left" vertical="center"/>
    </xf>
    <xf numFmtId="165" fontId="0" fillId="0" borderId="44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51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textRotation="90" wrapText="1"/>
    </xf>
    <xf numFmtId="2" fontId="4" fillId="6" borderId="17" xfId="0" applyNumberFormat="1" applyFont="1" applyFill="1" applyBorder="1" applyAlignment="1">
      <alignment horizontal="center" vertical="center" textRotation="90" wrapText="1"/>
    </xf>
    <xf numFmtId="2" fontId="4" fillId="6" borderId="18" xfId="0" applyNumberFormat="1" applyFont="1" applyFill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E26"/>
  <sheetViews>
    <sheetView workbookViewId="0">
      <selection activeCell="AE21" sqref="AE21"/>
    </sheetView>
  </sheetViews>
  <sheetFormatPr defaultRowHeight="15"/>
  <cols>
    <col min="1" max="1" width="4.42578125" customWidth="1"/>
    <col min="2" max="2" width="39.28515625" customWidth="1"/>
    <col min="3" max="3" width="5.85546875" customWidth="1"/>
    <col min="4" max="4" width="6.5703125" customWidth="1"/>
    <col min="5" max="5" width="5.28515625" customWidth="1"/>
    <col min="6" max="6" width="6.42578125" customWidth="1"/>
    <col min="7" max="7" width="6" customWidth="1"/>
    <col min="8" max="8" width="5.42578125" customWidth="1"/>
    <col min="9" max="9" width="5.7109375" customWidth="1"/>
    <col min="10" max="10" width="6.140625" customWidth="1"/>
    <col min="11" max="11" width="4.7109375" customWidth="1"/>
    <col min="12" max="12" width="4.85546875" customWidth="1"/>
    <col min="13" max="13" width="5.140625" customWidth="1"/>
    <col min="14" max="14" width="5.28515625" customWidth="1"/>
    <col min="15" max="15" width="4.7109375" customWidth="1"/>
    <col min="16" max="17" width="5.5703125" customWidth="1"/>
    <col min="18" max="18" width="5.7109375" customWidth="1"/>
    <col min="19" max="19" width="5.5703125" customWidth="1"/>
    <col min="20" max="20" width="5" customWidth="1"/>
    <col min="21" max="21" width="6.42578125" customWidth="1"/>
    <col min="22" max="22" width="5.5703125" customWidth="1"/>
    <col min="23" max="29" width="5" customWidth="1"/>
    <col min="30" max="30" width="1" customWidth="1"/>
    <col min="31" max="31" width="12.42578125" customWidth="1"/>
  </cols>
  <sheetData>
    <row r="2" spans="1:31">
      <c r="A2" s="4" t="s">
        <v>56</v>
      </c>
      <c r="B2" s="4"/>
      <c r="C2" s="4"/>
      <c r="D2" s="4"/>
      <c r="E2" s="4"/>
    </row>
    <row r="3" spans="1:31" ht="15.75" thickBot="1">
      <c r="C3" s="289">
        <v>1</v>
      </c>
      <c r="D3" s="289"/>
      <c r="E3" s="289"/>
      <c r="F3" s="290">
        <v>2</v>
      </c>
      <c r="G3" s="291"/>
      <c r="H3" s="292"/>
      <c r="I3" s="290">
        <v>3</v>
      </c>
      <c r="J3" s="291"/>
      <c r="K3" s="292"/>
      <c r="L3" s="290">
        <v>4</v>
      </c>
      <c r="M3" s="291"/>
      <c r="N3" s="292"/>
      <c r="O3" s="290">
        <v>5</v>
      </c>
      <c r="P3" s="291"/>
      <c r="Q3" s="292"/>
      <c r="R3" s="290">
        <v>6</v>
      </c>
      <c r="S3" s="291"/>
      <c r="T3" s="292"/>
      <c r="U3" s="290">
        <v>8</v>
      </c>
      <c r="V3" s="291"/>
      <c r="W3" s="292"/>
      <c r="X3" s="142"/>
      <c r="Y3" s="142"/>
      <c r="Z3" s="142"/>
      <c r="AA3" s="142"/>
      <c r="AB3" s="142"/>
      <c r="AC3" s="142"/>
    </row>
    <row r="4" spans="1:31" ht="121.5" customHeight="1">
      <c r="A4" s="269" t="s">
        <v>46</v>
      </c>
      <c r="B4" s="274" t="s">
        <v>0</v>
      </c>
      <c r="C4" s="282" t="s">
        <v>195</v>
      </c>
      <c r="D4" s="283"/>
      <c r="E4" s="284" t="s">
        <v>48</v>
      </c>
      <c r="F4" s="272" t="s">
        <v>196</v>
      </c>
      <c r="G4" s="273"/>
      <c r="H4" s="277" t="s">
        <v>48</v>
      </c>
      <c r="I4" s="272" t="s">
        <v>197</v>
      </c>
      <c r="J4" s="273"/>
      <c r="K4" s="287" t="s">
        <v>48</v>
      </c>
      <c r="L4" s="282" t="s">
        <v>198</v>
      </c>
      <c r="M4" s="283"/>
      <c r="N4" s="293" t="s">
        <v>48</v>
      </c>
      <c r="O4" s="272" t="s">
        <v>191</v>
      </c>
      <c r="P4" s="273"/>
      <c r="Q4" s="277" t="s">
        <v>48</v>
      </c>
      <c r="R4" s="272" t="s">
        <v>199</v>
      </c>
      <c r="S4" s="273"/>
      <c r="T4" s="287" t="s">
        <v>48</v>
      </c>
      <c r="U4" s="272" t="s">
        <v>200</v>
      </c>
      <c r="V4" s="273"/>
      <c r="W4" s="287" t="s">
        <v>48</v>
      </c>
      <c r="X4" s="272" t="s">
        <v>201</v>
      </c>
      <c r="Y4" s="273"/>
      <c r="Z4" s="287" t="s">
        <v>48</v>
      </c>
      <c r="AA4" s="272" t="s">
        <v>202</v>
      </c>
      <c r="AB4" s="273"/>
      <c r="AC4" s="287" t="s">
        <v>48</v>
      </c>
      <c r="AD4" s="267" t="s">
        <v>65</v>
      </c>
      <c r="AE4" s="267"/>
    </row>
    <row r="5" spans="1:31" ht="21" customHeight="1">
      <c r="A5" s="270"/>
      <c r="B5" s="275"/>
      <c r="C5" s="281" t="s">
        <v>47</v>
      </c>
      <c r="D5" s="267"/>
      <c r="E5" s="285"/>
      <c r="F5" s="279" t="s">
        <v>47</v>
      </c>
      <c r="G5" s="280"/>
      <c r="H5" s="277"/>
      <c r="I5" s="279" t="s">
        <v>47</v>
      </c>
      <c r="J5" s="280"/>
      <c r="K5" s="287"/>
      <c r="L5" s="281" t="s">
        <v>47</v>
      </c>
      <c r="M5" s="267"/>
      <c r="N5" s="293"/>
      <c r="O5" s="279" t="s">
        <v>47</v>
      </c>
      <c r="P5" s="280"/>
      <c r="Q5" s="277"/>
      <c r="R5" s="279" t="s">
        <v>47</v>
      </c>
      <c r="S5" s="280"/>
      <c r="T5" s="277"/>
      <c r="U5" s="279" t="s">
        <v>47</v>
      </c>
      <c r="V5" s="280"/>
      <c r="W5" s="287"/>
      <c r="X5" s="279" t="s">
        <v>47</v>
      </c>
      <c r="Y5" s="280"/>
      <c r="Z5" s="287"/>
      <c r="AA5" s="279" t="s">
        <v>47</v>
      </c>
      <c r="AB5" s="280"/>
      <c r="AC5" s="287"/>
      <c r="AD5" s="267"/>
      <c r="AE5" s="267"/>
    </row>
    <row r="6" spans="1:31" ht="114" thickBot="1">
      <c r="A6" s="271"/>
      <c r="B6" s="276"/>
      <c r="C6" s="13" t="s">
        <v>105</v>
      </c>
      <c r="D6" s="10" t="s">
        <v>217</v>
      </c>
      <c r="E6" s="286"/>
      <c r="F6" s="13" t="s">
        <v>105</v>
      </c>
      <c r="G6" s="10" t="s">
        <v>217</v>
      </c>
      <c r="H6" s="278"/>
      <c r="I6" s="13" t="s">
        <v>105</v>
      </c>
      <c r="J6" s="10" t="s">
        <v>217</v>
      </c>
      <c r="K6" s="288"/>
      <c r="L6" s="13" t="s">
        <v>105</v>
      </c>
      <c r="M6" s="10" t="s">
        <v>217</v>
      </c>
      <c r="N6" s="294"/>
      <c r="O6" s="13" t="s">
        <v>105</v>
      </c>
      <c r="P6" s="10" t="s">
        <v>217</v>
      </c>
      <c r="Q6" s="278"/>
      <c r="R6" s="13" t="s">
        <v>105</v>
      </c>
      <c r="S6" s="10" t="s">
        <v>217</v>
      </c>
      <c r="T6" s="278"/>
      <c r="U6" s="13" t="s">
        <v>105</v>
      </c>
      <c r="V6" s="10" t="s">
        <v>217</v>
      </c>
      <c r="W6" s="288"/>
      <c r="X6" s="13" t="s">
        <v>105</v>
      </c>
      <c r="Y6" s="10" t="s">
        <v>217</v>
      </c>
      <c r="Z6" s="288"/>
      <c r="AA6" s="13" t="s">
        <v>105</v>
      </c>
      <c r="AB6" s="10" t="s">
        <v>217</v>
      </c>
      <c r="AC6" s="288"/>
      <c r="AD6" s="17"/>
      <c r="AE6" s="20" t="s">
        <v>66</v>
      </c>
    </row>
    <row r="7" spans="1:31">
      <c r="A7" s="1">
        <v>1</v>
      </c>
      <c r="B7" s="28" t="s">
        <v>24</v>
      </c>
      <c r="C7" s="14">
        <v>100</v>
      </c>
      <c r="D7" s="11">
        <v>100</v>
      </c>
      <c r="E7" s="2">
        <f>D7/C7*100</f>
        <v>100</v>
      </c>
      <c r="F7" s="14">
        <v>50</v>
      </c>
      <c r="G7" s="11">
        <v>100</v>
      </c>
      <c r="H7" s="2">
        <f>G7/F7*100</f>
        <v>200</v>
      </c>
      <c r="I7" s="14">
        <v>50</v>
      </c>
      <c r="J7" s="11">
        <v>50</v>
      </c>
      <c r="K7" s="2">
        <f>J7/I7*100</f>
        <v>100</v>
      </c>
      <c r="L7" s="14">
        <v>3</v>
      </c>
      <c r="M7" s="11">
        <v>3</v>
      </c>
      <c r="N7" s="2">
        <f>M7/L7*100</f>
        <v>100</v>
      </c>
      <c r="O7" s="14">
        <v>95</v>
      </c>
      <c r="P7" s="240">
        <v>83</v>
      </c>
      <c r="Q7" s="2">
        <f>P7/O7*100</f>
        <v>87.368421052631589</v>
      </c>
      <c r="R7" s="14">
        <v>100</v>
      </c>
      <c r="S7" s="12">
        <v>100</v>
      </c>
      <c r="T7" s="2">
        <f>S7/R7*100</f>
        <v>100</v>
      </c>
      <c r="U7" s="14">
        <v>100</v>
      </c>
      <c r="V7" s="11">
        <v>100</v>
      </c>
      <c r="W7" s="16">
        <f>V7/U7*100</f>
        <v>100</v>
      </c>
      <c r="X7" s="143">
        <v>100</v>
      </c>
      <c r="Y7" s="145">
        <v>100</v>
      </c>
      <c r="Z7" s="16">
        <f>Y7/X7*100</f>
        <v>100</v>
      </c>
      <c r="AA7" s="144">
        <v>100</v>
      </c>
      <c r="AB7" s="145">
        <v>100</v>
      </c>
      <c r="AC7" s="16">
        <f>AB7/AA7*100</f>
        <v>100</v>
      </c>
      <c r="AD7" s="18">
        <f>E7+H7+K7+N7+Q7+T7+W7+Z7+AC7</f>
        <v>987.36842105263156</v>
      </c>
      <c r="AE7" s="45">
        <f>AD7/9</f>
        <v>109.70760233918128</v>
      </c>
    </row>
    <row r="8" spans="1:31">
      <c r="A8" s="1">
        <v>2</v>
      </c>
      <c r="B8" s="28" t="s">
        <v>25</v>
      </c>
      <c r="C8" s="14">
        <v>100</v>
      </c>
      <c r="D8" s="12">
        <v>100</v>
      </c>
      <c r="E8" s="2">
        <f t="shared" ref="E8:E22" si="0">D8/C8*100</f>
        <v>100</v>
      </c>
      <c r="F8" s="14">
        <v>50</v>
      </c>
      <c r="G8" s="12">
        <v>50</v>
      </c>
      <c r="H8" s="2">
        <f t="shared" ref="H8:H22" si="1">G8/F8*100</f>
        <v>100</v>
      </c>
      <c r="I8" s="14">
        <v>50</v>
      </c>
      <c r="J8" s="12">
        <v>50</v>
      </c>
      <c r="K8" s="2">
        <f t="shared" ref="K8:K22" si="2">J8/I8*100</f>
        <v>100</v>
      </c>
      <c r="L8" s="14">
        <v>2</v>
      </c>
      <c r="M8" s="12">
        <v>5</v>
      </c>
      <c r="N8" s="2">
        <f t="shared" ref="N8:N22" si="3">M8/L8*100</f>
        <v>250</v>
      </c>
      <c r="O8" s="14">
        <v>85</v>
      </c>
      <c r="P8" s="177">
        <v>71</v>
      </c>
      <c r="Q8" s="2">
        <f t="shared" ref="Q8:Q22" si="4">P8/O8*100</f>
        <v>83.529411764705884</v>
      </c>
      <c r="R8" s="14">
        <v>100</v>
      </c>
      <c r="S8" s="12">
        <v>100</v>
      </c>
      <c r="T8" s="2">
        <f t="shared" ref="T8:T22" si="5">S8/R8*100</f>
        <v>100</v>
      </c>
      <c r="U8" s="14">
        <v>100</v>
      </c>
      <c r="V8" s="12">
        <v>100</v>
      </c>
      <c r="W8" s="16">
        <f t="shared" ref="W8:W22" si="6">V8/U8*100</f>
        <v>100</v>
      </c>
      <c r="X8" s="143">
        <v>100</v>
      </c>
      <c r="Y8" s="145">
        <v>100</v>
      </c>
      <c r="Z8" s="16">
        <f t="shared" ref="Z8:Z22" si="7">Y8/X8*100</f>
        <v>100</v>
      </c>
      <c r="AA8" s="144">
        <v>100</v>
      </c>
      <c r="AB8" s="145">
        <v>100</v>
      </c>
      <c r="AC8" s="16">
        <f t="shared" ref="AC8:AC22" si="8">AB8/AA8*100</f>
        <v>100</v>
      </c>
      <c r="AD8" s="18">
        <f t="shared" ref="AD8:AD22" si="9">E8+H8+K8+N8+Q8+T8+W8+Z8+AC8</f>
        <v>1033.5294117647059</v>
      </c>
      <c r="AE8" s="45">
        <f t="shared" ref="AE8:AE22" si="10">AD8/9</f>
        <v>114.83660130718954</v>
      </c>
    </row>
    <row r="9" spans="1:31">
      <c r="A9" s="1">
        <v>3</v>
      </c>
      <c r="B9" s="28" t="s">
        <v>26</v>
      </c>
      <c r="C9" s="14">
        <v>100</v>
      </c>
      <c r="D9" s="12">
        <v>100</v>
      </c>
      <c r="E9" s="2">
        <f t="shared" si="0"/>
        <v>100</v>
      </c>
      <c r="F9" s="14">
        <v>25</v>
      </c>
      <c r="G9" s="12">
        <v>33</v>
      </c>
      <c r="H9" s="2">
        <f t="shared" si="1"/>
        <v>132</v>
      </c>
      <c r="I9" s="14">
        <v>25</v>
      </c>
      <c r="J9" s="12">
        <v>33</v>
      </c>
      <c r="K9" s="2">
        <f t="shared" si="2"/>
        <v>132</v>
      </c>
      <c r="L9" s="14">
        <v>5</v>
      </c>
      <c r="M9" s="12">
        <v>4</v>
      </c>
      <c r="N9" s="2">
        <f t="shared" si="3"/>
        <v>80</v>
      </c>
      <c r="O9" s="14">
        <v>93</v>
      </c>
      <c r="P9" s="177">
        <v>70</v>
      </c>
      <c r="Q9" s="2">
        <f t="shared" si="4"/>
        <v>75.268817204301072</v>
      </c>
      <c r="R9" s="14">
        <v>100</v>
      </c>
      <c r="S9" s="12">
        <v>100</v>
      </c>
      <c r="T9" s="2">
        <f t="shared" si="5"/>
        <v>100</v>
      </c>
      <c r="U9" s="14">
        <v>100</v>
      </c>
      <c r="V9" s="12">
        <v>100</v>
      </c>
      <c r="W9" s="16">
        <f t="shared" si="6"/>
        <v>100</v>
      </c>
      <c r="X9" s="143">
        <v>100</v>
      </c>
      <c r="Y9" s="145">
        <v>100</v>
      </c>
      <c r="Z9" s="16">
        <f t="shared" si="7"/>
        <v>100</v>
      </c>
      <c r="AA9" s="144">
        <v>100</v>
      </c>
      <c r="AB9" s="145">
        <v>100</v>
      </c>
      <c r="AC9" s="16">
        <f t="shared" si="8"/>
        <v>100</v>
      </c>
      <c r="AD9" s="18">
        <f t="shared" si="9"/>
        <v>919.26881720430106</v>
      </c>
      <c r="AE9" s="45">
        <f t="shared" si="10"/>
        <v>102.14097968936679</v>
      </c>
    </row>
    <row r="10" spans="1:31">
      <c r="A10" s="1">
        <v>4</v>
      </c>
      <c r="B10" s="28" t="s">
        <v>27</v>
      </c>
      <c r="C10" s="14">
        <v>100</v>
      </c>
      <c r="D10" s="12">
        <v>100</v>
      </c>
      <c r="E10" s="2">
        <f t="shared" si="0"/>
        <v>100</v>
      </c>
      <c r="F10" s="14">
        <v>20</v>
      </c>
      <c r="G10" s="177">
        <v>40</v>
      </c>
      <c r="H10" s="2">
        <f t="shared" si="1"/>
        <v>200</v>
      </c>
      <c r="I10" s="14">
        <v>20</v>
      </c>
      <c r="J10" s="177">
        <v>20</v>
      </c>
      <c r="K10" s="2">
        <f t="shared" si="2"/>
        <v>100</v>
      </c>
      <c r="L10" s="14">
        <v>2</v>
      </c>
      <c r="M10" s="12">
        <v>2</v>
      </c>
      <c r="N10" s="2">
        <f t="shared" si="3"/>
        <v>100</v>
      </c>
      <c r="O10" s="14">
        <v>85</v>
      </c>
      <c r="P10" s="177">
        <v>71</v>
      </c>
      <c r="Q10" s="2">
        <f t="shared" si="4"/>
        <v>83.529411764705884</v>
      </c>
      <c r="R10" s="14">
        <v>100</v>
      </c>
      <c r="S10" s="12">
        <v>100</v>
      </c>
      <c r="T10" s="2">
        <f t="shared" si="5"/>
        <v>100</v>
      </c>
      <c r="U10" s="241">
        <v>100</v>
      </c>
      <c r="V10" s="12">
        <v>100</v>
      </c>
      <c r="W10" s="16">
        <f t="shared" si="6"/>
        <v>100</v>
      </c>
      <c r="X10" s="143">
        <v>100</v>
      </c>
      <c r="Y10" s="145">
        <v>100</v>
      </c>
      <c r="Z10" s="16">
        <f t="shared" si="7"/>
        <v>100</v>
      </c>
      <c r="AA10" s="144">
        <v>100</v>
      </c>
      <c r="AB10" s="145">
        <v>100</v>
      </c>
      <c r="AC10" s="16">
        <f t="shared" si="8"/>
        <v>100</v>
      </c>
      <c r="AD10" s="18">
        <f t="shared" si="9"/>
        <v>983.52941176470586</v>
      </c>
      <c r="AE10" s="45">
        <f t="shared" si="10"/>
        <v>109.28104575163398</v>
      </c>
    </row>
    <row r="11" spans="1:31">
      <c r="A11" s="1">
        <v>5</v>
      </c>
      <c r="B11" s="28" t="s">
        <v>28</v>
      </c>
      <c r="C11" s="14">
        <v>100</v>
      </c>
      <c r="D11" s="12">
        <v>100</v>
      </c>
      <c r="E11" s="2">
        <f t="shared" si="0"/>
        <v>100</v>
      </c>
      <c r="F11" s="14">
        <v>17</v>
      </c>
      <c r="G11" s="177">
        <v>17</v>
      </c>
      <c r="H11" s="2">
        <f t="shared" si="1"/>
        <v>100</v>
      </c>
      <c r="I11" s="14">
        <v>17</v>
      </c>
      <c r="J11" s="177">
        <v>50</v>
      </c>
      <c r="K11" s="2">
        <f t="shared" si="2"/>
        <v>294.11764705882354</v>
      </c>
      <c r="L11" s="14">
        <v>10</v>
      </c>
      <c r="M11" s="12">
        <v>13</v>
      </c>
      <c r="N11" s="2">
        <f t="shared" si="3"/>
        <v>130</v>
      </c>
      <c r="O11" s="14">
        <v>80</v>
      </c>
      <c r="P11" s="177">
        <v>67</v>
      </c>
      <c r="Q11" s="2">
        <f t="shared" si="4"/>
        <v>83.75</v>
      </c>
      <c r="R11" s="14">
        <v>100</v>
      </c>
      <c r="S11" s="12">
        <v>100</v>
      </c>
      <c r="T11" s="2">
        <f t="shared" si="5"/>
        <v>100</v>
      </c>
      <c r="U11" s="14">
        <v>95</v>
      </c>
      <c r="V11" s="12">
        <v>98</v>
      </c>
      <c r="W11" s="16">
        <f t="shared" si="6"/>
        <v>103.15789473684211</v>
      </c>
      <c r="X11" s="143">
        <v>100</v>
      </c>
      <c r="Y11" s="145">
        <v>100</v>
      </c>
      <c r="Z11" s="16">
        <f t="shared" si="7"/>
        <v>100</v>
      </c>
      <c r="AA11" s="144">
        <v>100</v>
      </c>
      <c r="AB11" s="145">
        <v>100</v>
      </c>
      <c r="AC11" s="16">
        <f t="shared" si="8"/>
        <v>100</v>
      </c>
      <c r="AD11" s="18">
        <f t="shared" si="9"/>
        <v>1111.0255417956655</v>
      </c>
      <c r="AE11" s="45">
        <f t="shared" si="10"/>
        <v>123.44728242174061</v>
      </c>
    </row>
    <row r="12" spans="1:31">
      <c r="A12" s="1">
        <v>6</v>
      </c>
      <c r="B12" s="28" t="s">
        <v>29</v>
      </c>
      <c r="C12" s="14">
        <v>100</v>
      </c>
      <c r="D12" s="12">
        <v>100</v>
      </c>
      <c r="E12" s="2">
        <f t="shared" si="0"/>
        <v>100</v>
      </c>
      <c r="F12" s="14">
        <v>33</v>
      </c>
      <c r="G12" s="177">
        <v>62.5</v>
      </c>
      <c r="H12" s="2">
        <f t="shared" si="1"/>
        <v>189.39393939393941</v>
      </c>
      <c r="I12" s="14">
        <v>10</v>
      </c>
      <c r="J12" s="177">
        <v>42</v>
      </c>
      <c r="K12" s="2">
        <f t="shared" si="2"/>
        <v>420</v>
      </c>
      <c r="L12" s="14">
        <v>25</v>
      </c>
      <c r="M12" s="12">
        <v>35</v>
      </c>
      <c r="N12" s="2">
        <f t="shared" si="3"/>
        <v>140</v>
      </c>
      <c r="O12" s="14">
        <v>87</v>
      </c>
      <c r="P12" s="177">
        <v>98</v>
      </c>
      <c r="Q12" s="2">
        <f t="shared" si="4"/>
        <v>112.64367816091954</v>
      </c>
      <c r="R12" s="14">
        <v>100</v>
      </c>
      <c r="S12" s="12">
        <v>100</v>
      </c>
      <c r="T12" s="2">
        <f t="shared" si="5"/>
        <v>100</v>
      </c>
      <c r="U12" s="14">
        <v>100</v>
      </c>
      <c r="V12" s="12">
        <v>100</v>
      </c>
      <c r="W12" s="16">
        <f t="shared" si="6"/>
        <v>100</v>
      </c>
      <c r="X12" s="143">
        <v>100</v>
      </c>
      <c r="Y12" s="145">
        <v>100</v>
      </c>
      <c r="Z12" s="16">
        <f t="shared" si="7"/>
        <v>100</v>
      </c>
      <c r="AA12" s="144">
        <v>100</v>
      </c>
      <c r="AB12" s="145">
        <v>100</v>
      </c>
      <c r="AC12" s="16">
        <f t="shared" si="8"/>
        <v>100</v>
      </c>
      <c r="AD12" s="18">
        <f t="shared" si="9"/>
        <v>1362.037617554859</v>
      </c>
      <c r="AE12" s="45">
        <f t="shared" si="10"/>
        <v>151.33751306165101</v>
      </c>
    </row>
    <row r="13" spans="1:31">
      <c r="A13" s="1">
        <v>7</v>
      </c>
      <c r="B13" s="28" t="s">
        <v>30</v>
      </c>
      <c r="C13" s="14">
        <v>100</v>
      </c>
      <c r="D13" s="12">
        <v>100</v>
      </c>
      <c r="E13" s="2">
        <f t="shared" si="0"/>
        <v>100</v>
      </c>
      <c r="F13" s="14">
        <v>30</v>
      </c>
      <c r="G13" s="177">
        <v>30</v>
      </c>
      <c r="H13" s="2">
        <f t="shared" si="1"/>
        <v>100</v>
      </c>
      <c r="I13" s="14">
        <v>6</v>
      </c>
      <c r="J13" s="177">
        <v>6</v>
      </c>
      <c r="K13" s="2">
        <f t="shared" si="2"/>
        <v>100</v>
      </c>
      <c r="L13" s="14">
        <v>34</v>
      </c>
      <c r="M13" s="12">
        <v>35</v>
      </c>
      <c r="N13" s="2">
        <f t="shared" si="3"/>
        <v>102.94117647058823</v>
      </c>
      <c r="O13" s="14">
        <v>100</v>
      </c>
      <c r="P13" s="177">
        <v>96</v>
      </c>
      <c r="Q13" s="2">
        <f t="shared" si="4"/>
        <v>96</v>
      </c>
      <c r="R13" s="14">
        <v>100</v>
      </c>
      <c r="S13" s="12">
        <v>100</v>
      </c>
      <c r="T13" s="2">
        <f t="shared" si="5"/>
        <v>100</v>
      </c>
      <c r="U13" s="14">
        <v>100</v>
      </c>
      <c r="V13" s="12">
        <v>100</v>
      </c>
      <c r="W13" s="16">
        <f t="shared" si="6"/>
        <v>100</v>
      </c>
      <c r="X13" s="143">
        <v>100</v>
      </c>
      <c r="Y13" s="145">
        <v>100</v>
      </c>
      <c r="Z13" s="16">
        <f t="shared" si="7"/>
        <v>100</v>
      </c>
      <c r="AA13" s="144">
        <v>100</v>
      </c>
      <c r="AB13" s="145">
        <v>100</v>
      </c>
      <c r="AC13" s="16">
        <f t="shared" si="8"/>
        <v>100</v>
      </c>
      <c r="AD13" s="18">
        <f t="shared" si="9"/>
        <v>898.94117647058829</v>
      </c>
      <c r="AE13" s="45">
        <f t="shared" si="10"/>
        <v>99.882352941176478</v>
      </c>
    </row>
    <row r="14" spans="1:31">
      <c r="A14" s="1">
        <v>8</v>
      </c>
      <c r="B14" s="28" t="s">
        <v>31</v>
      </c>
      <c r="C14" s="14">
        <v>100</v>
      </c>
      <c r="D14" s="12">
        <v>100</v>
      </c>
      <c r="E14" s="2">
        <f t="shared" si="0"/>
        <v>100</v>
      </c>
      <c r="F14" s="14">
        <v>30</v>
      </c>
      <c r="G14" s="12">
        <v>42</v>
      </c>
      <c r="H14" s="2">
        <f t="shared" si="1"/>
        <v>140</v>
      </c>
      <c r="I14" s="14">
        <v>25</v>
      </c>
      <c r="J14" s="177">
        <v>79</v>
      </c>
      <c r="K14" s="2">
        <f t="shared" si="2"/>
        <v>316</v>
      </c>
      <c r="L14" s="14">
        <v>40</v>
      </c>
      <c r="M14" s="12">
        <v>73</v>
      </c>
      <c r="N14" s="2">
        <f t="shared" si="3"/>
        <v>182.5</v>
      </c>
      <c r="O14" s="14">
        <v>90</v>
      </c>
      <c r="P14" s="177">
        <v>85</v>
      </c>
      <c r="Q14" s="2">
        <f t="shared" si="4"/>
        <v>94.444444444444443</v>
      </c>
      <c r="R14" s="14">
        <v>100</v>
      </c>
      <c r="S14" s="12">
        <v>100</v>
      </c>
      <c r="T14" s="2">
        <f t="shared" si="5"/>
        <v>100</v>
      </c>
      <c r="U14" s="14">
        <v>90</v>
      </c>
      <c r="V14" s="12">
        <v>95</v>
      </c>
      <c r="W14" s="16">
        <f t="shared" si="6"/>
        <v>105.55555555555556</v>
      </c>
      <c r="X14" s="143">
        <v>100</v>
      </c>
      <c r="Y14" s="145">
        <v>100</v>
      </c>
      <c r="Z14" s="16">
        <f t="shared" si="7"/>
        <v>100</v>
      </c>
      <c r="AA14" s="144">
        <v>100</v>
      </c>
      <c r="AB14" s="145">
        <v>100</v>
      </c>
      <c r="AC14" s="16">
        <f t="shared" si="8"/>
        <v>100</v>
      </c>
      <c r="AD14" s="18">
        <f t="shared" si="9"/>
        <v>1238.5</v>
      </c>
      <c r="AE14" s="45">
        <f t="shared" si="10"/>
        <v>137.61111111111111</v>
      </c>
    </row>
    <row r="15" spans="1:31">
      <c r="A15" s="1">
        <v>9</v>
      </c>
      <c r="B15" s="28" t="s">
        <v>32</v>
      </c>
      <c r="C15" s="14">
        <v>100</v>
      </c>
      <c r="D15" s="12">
        <v>100</v>
      </c>
      <c r="E15" s="2">
        <f t="shared" si="0"/>
        <v>100</v>
      </c>
      <c r="F15" s="14">
        <v>42</v>
      </c>
      <c r="G15" s="177">
        <v>42</v>
      </c>
      <c r="H15" s="2">
        <f t="shared" si="1"/>
        <v>100</v>
      </c>
      <c r="I15" s="14">
        <v>16</v>
      </c>
      <c r="J15" s="177">
        <v>66</v>
      </c>
      <c r="K15" s="2">
        <f t="shared" si="2"/>
        <v>412.5</v>
      </c>
      <c r="L15" s="14">
        <v>15</v>
      </c>
      <c r="M15" s="12">
        <v>16</v>
      </c>
      <c r="N15" s="2">
        <f t="shared" si="3"/>
        <v>106.66666666666667</v>
      </c>
      <c r="O15" s="14">
        <v>97</v>
      </c>
      <c r="P15" s="177">
        <v>97</v>
      </c>
      <c r="Q15" s="2">
        <f t="shared" si="4"/>
        <v>100</v>
      </c>
      <c r="R15" s="14">
        <v>100</v>
      </c>
      <c r="S15" s="12">
        <v>100</v>
      </c>
      <c r="T15" s="2">
        <f t="shared" si="5"/>
        <v>100</v>
      </c>
      <c r="U15" s="14">
        <v>100</v>
      </c>
      <c r="V15" s="12">
        <v>100</v>
      </c>
      <c r="W15" s="16">
        <f t="shared" si="6"/>
        <v>100</v>
      </c>
      <c r="X15" s="143">
        <v>100</v>
      </c>
      <c r="Y15" s="145">
        <v>100</v>
      </c>
      <c r="Z15" s="16">
        <f t="shared" si="7"/>
        <v>100</v>
      </c>
      <c r="AA15" s="144">
        <v>100</v>
      </c>
      <c r="AB15" s="145">
        <v>100</v>
      </c>
      <c r="AC15" s="16">
        <f t="shared" si="8"/>
        <v>100</v>
      </c>
      <c r="AD15" s="18">
        <f t="shared" si="9"/>
        <v>1219.1666666666665</v>
      </c>
      <c r="AE15" s="45">
        <f t="shared" si="10"/>
        <v>135.46296296296293</v>
      </c>
    </row>
    <row r="16" spans="1:31">
      <c r="A16" s="1">
        <v>10</v>
      </c>
      <c r="B16" s="28" t="s">
        <v>33</v>
      </c>
      <c r="C16" s="14">
        <v>100</v>
      </c>
      <c r="D16" s="12">
        <v>100</v>
      </c>
      <c r="E16" s="2">
        <f t="shared" si="0"/>
        <v>100</v>
      </c>
      <c r="F16" s="14">
        <v>36</v>
      </c>
      <c r="G16" s="177">
        <v>67</v>
      </c>
      <c r="H16" s="2">
        <f t="shared" si="1"/>
        <v>186.11111111111111</v>
      </c>
      <c r="I16" s="14">
        <v>10</v>
      </c>
      <c r="J16" s="177">
        <v>36</v>
      </c>
      <c r="K16" s="2">
        <f t="shared" si="2"/>
        <v>360</v>
      </c>
      <c r="L16" s="14">
        <v>30</v>
      </c>
      <c r="M16" s="12">
        <v>50</v>
      </c>
      <c r="N16" s="2">
        <f t="shared" si="3"/>
        <v>166.66666666666669</v>
      </c>
      <c r="O16" s="14">
        <v>80</v>
      </c>
      <c r="P16" s="177">
        <v>80</v>
      </c>
      <c r="Q16" s="2">
        <f t="shared" si="4"/>
        <v>100</v>
      </c>
      <c r="R16" s="14">
        <v>100</v>
      </c>
      <c r="S16" s="12">
        <v>100</v>
      </c>
      <c r="T16" s="2">
        <f t="shared" si="5"/>
        <v>100</v>
      </c>
      <c r="U16" s="14">
        <v>100</v>
      </c>
      <c r="V16" s="12">
        <v>100</v>
      </c>
      <c r="W16" s="16">
        <f t="shared" si="6"/>
        <v>100</v>
      </c>
      <c r="X16" s="143">
        <v>100</v>
      </c>
      <c r="Y16" s="145">
        <v>100</v>
      </c>
      <c r="Z16" s="16">
        <f t="shared" si="7"/>
        <v>100</v>
      </c>
      <c r="AA16" s="144">
        <v>100</v>
      </c>
      <c r="AB16" s="145">
        <v>100</v>
      </c>
      <c r="AC16" s="16">
        <f t="shared" si="8"/>
        <v>100</v>
      </c>
      <c r="AD16" s="18">
        <f t="shared" si="9"/>
        <v>1312.7777777777778</v>
      </c>
      <c r="AE16" s="45">
        <f t="shared" si="10"/>
        <v>145.8641975308642</v>
      </c>
    </row>
    <row r="17" spans="1:31">
      <c r="A17" s="1">
        <v>11</v>
      </c>
      <c r="B17" s="28" t="s">
        <v>34</v>
      </c>
      <c r="C17" s="14">
        <v>100</v>
      </c>
      <c r="D17" s="12">
        <v>100</v>
      </c>
      <c r="E17" s="2">
        <f t="shared" si="0"/>
        <v>100</v>
      </c>
      <c r="F17" s="14">
        <v>50</v>
      </c>
      <c r="G17" s="177">
        <v>100</v>
      </c>
      <c r="H17" s="2">
        <f t="shared" si="1"/>
        <v>200</v>
      </c>
      <c r="I17" s="14">
        <v>50</v>
      </c>
      <c r="J17" s="177">
        <v>50</v>
      </c>
      <c r="K17" s="2">
        <f t="shared" si="2"/>
        <v>100</v>
      </c>
      <c r="L17" s="14">
        <v>10</v>
      </c>
      <c r="M17" s="12">
        <v>11</v>
      </c>
      <c r="N17" s="2">
        <f t="shared" si="3"/>
        <v>110.00000000000001</v>
      </c>
      <c r="O17" s="14">
        <v>90</v>
      </c>
      <c r="P17" s="177">
        <v>87</v>
      </c>
      <c r="Q17" s="2">
        <f t="shared" si="4"/>
        <v>96.666666666666671</v>
      </c>
      <c r="R17" s="14">
        <v>100</v>
      </c>
      <c r="S17" s="12">
        <v>100</v>
      </c>
      <c r="T17" s="2">
        <f t="shared" si="5"/>
        <v>100</v>
      </c>
      <c r="U17" s="14">
        <v>100</v>
      </c>
      <c r="V17" s="12">
        <v>100</v>
      </c>
      <c r="W17" s="16">
        <f t="shared" si="6"/>
        <v>100</v>
      </c>
      <c r="X17" s="143">
        <v>100</v>
      </c>
      <c r="Y17" s="145">
        <v>100</v>
      </c>
      <c r="Z17" s="16">
        <f t="shared" si="7"/>
        <v>100</v>
      </c>
      <c r="AA17" s="144">
        <v>100</v>
      </c>
      <c r="AB17" s="145">
        <v>100</v>
      </c>
      <c r="AC17" s="16">
        <f t="shared" si="8"/>
        <v>100</v>
      </c>
      <c r="AD17" s="18">
        <f t="shared" si="9"/>
        <v>1006.6666666666666</v>
      </c>
      <c r="AE17" s="45">
        <f t="shared" si="10"/>
        <v>111.85185185185185</v>
      </c>
    </row>
    <row r="18" spans="1:31">
      <c r="A18" s="1">
        <v>12</v>
      </c>
      <c r="B18" s="213" t="s">
        <v>35</v>
      </c>
      <c r="C18" s="14">
        <v>100</v>
      </c>
      <c r="D18" s="12">
        <v>100</v>
      </c>
      <c r="E18" s="2">
        <f t="shared" si="0"/>
        <v>100</v>
      </c>
      <c r="F18" s="14">
        <v>25</v>
      </c>
      <c r="G18" s="177">
        <v>25</v>
      </c>
      <c r="H18" s="2">
        <f t="shared" si="1"/>
        <v>100</v>
      </c>
      <c r="I18" s="14">
        <v>33</v>
      </c>
      <c r="J18" s="177">
        <v>50</v>
      </c>
      <c r="K18" s="2">
        <f t="shared" si="2"/>
        <v>151.5151515151515</v>
      </c>
      <c r="L18" s="14">
        <v>8</v>
      </c>
      <c r="M18" s="12">
        <v>16</v>
      </c>
      <c r="N18" s="2">
        <f t="shared" si="3"/>
        <v>200</v>
      </c>
      <c r="O18" s="14">
        <v>90</v>
      </c>
      <c r="P18" s="177">
        <v>91</v>
      </c>
      <c r="Q18" s="2">
        <v>100</v>
      </c>
      <c r="R18" s="14">
        <v>100</v>
      </c>
      <c r="S18" s="12">
        <v>100</v>
      </c>
      <c r="T18" s="2">
        <f t="shared" si="5"/>
        <v>100</v>
      </c>
      <c r="U18" s="14">
        <v>95</v>
      </c>
      <c r="V18" s="12">
        <v>100</v>
      </c>
      <c r="W18" s="16">
        <v>100</v>
      </c>
      <c r="X18" s="143">
        <v>100</v>
      </c>
      <c r="Y18" s="145">
        <v>100</v>
      </c>
      <c r="Z18" s="16">
        <f t="shared" si="7"/>
        <v>100</v>
      </c>
      <c r="AA18" s="144">
        <v>100</v>
      </c>
      <c r="AB18" s="145">
        <v>100</v>
      </c>
      <c r="AC18" s="16">
        <f t="shared" si="8"/>
        <v>100</v>
      </c>
      <c r="AD18" s="18">
        <f t="shared" si="9"/>
        <v>1051.5151515151515</v>
      </c>
      <c r="AE18" s="45">
        <f t="shared" si="10"/>
        <v>116.83501683501683</v>
      </c>
    </row>
    <row r="19" spans="1:31">
      <c r="A19" s="1">
        <v>13</v>
      </c>
      <c r="B19" s="28" t="s">
        <v>36</v>
      </c>
      <c r="C19" s="14">
        <v>100</v>
      </c>
      <c r="D19" s="12">
        <v>100</v>
      </c>
      <c r="E19" s="2">
        <f t="shared" si="0"/>
        <v>100</v>
      </c>
      <c r="F19" s="14">
        <v>33</v>
      </c>
      <c r="G19" s="177">
        <v>50</v>
      </c>
      <c r="H19" s="2">
        <f t="shared" si="1"/>
        <v>151.5151515151515</v>
      </c>
      <c r="I19" s="14">
        <v>20</v>
      </c>
      <c r="J19" s="177">
        <v>50</v>
      </c>
      <c r="K19" s="2">
        <f t="shared" si="2"/>
        <v>250</v>
      </c>
      <c r="L19" s="14">
        <v>5</v>
      </c>
      <c r="M19" s="12">
        <v>5</v>
      </c>
      <c r="N19" s="2">
        <f t="shared" si="3"/>
        <v>100</v>
      </c>
      <c r="O19" s="15">
        <v>90</v>
      </c>
      <c r="P19" s="177">
        <v>79</v>
      </c>
      <c r="Q19" s="2">
        <f t="shared" si="4"/>
        <v>87.777777777777771</v>
      </c>
      <c r="R19" s="14">
        <v>100</v>
      </c>
      <c r="S19" s="12">
        <v>100</v>
      </c>
      <c r="T19" s="2">
        <f t="shared" si="5"/>
        <v>100</v>
      </c>
      <c r="U19" s="14">
        <v>100</v>
      </c>
      <c r="V19" s="12">
        <v>100</v>
      </c>
      <c r="W19" s="16">
        <f t="shared" si="6"/>
        <v>100</v>
      </c>
      <c r="X19" s="143">
        <v>100</v>
      </c>
      <c r="Y19" s="145">
        <v>100</v>
      </c>
      <c r="Z19" s="16">
        <f t="shared" si="7"/>
        <v>100</v>
      </c>
      <c r="AA19" s="144">
        <v>100</v>
      </c>
      <c r="AB19" s="145">
        <v>100</v>
      </c>
      <c r="AC19" s="16">
        <f t="shared" si="8"/>
        <v>100</v>
      </c>
      <c r="AD19" s="18">
        <f t="shared" si="9"/>
        <v>1089.2929292929293</v>
      </c>
      <c r="AE19" s="45">
        <f t="shared" si="10"/>
        <v>121.03254769921438</v>
      </c>
    </row>
    <row r="20" spans="1:31">
      <c r="A20" s="1">
        <v>14</v>
      </c>
      <c r="B20" s="28" t="s">
        <v>37</v>
      </c>
      <c r="C20" s="14">
        <v>100</v>
      </c>
      <c r="D20" s="12">
        <v>100</v>
      </c>
      <c r="E20" s="2">
        <f t="shared" si="0"/>
        <v>100</v>
      </c>
      <c r="F20" s="14">
        <v>50</v>
      </c>
      <c r="G20" s="177">
        <v>100</v>
      </c>
      <c r="H20" s="2">
        <f t="shared" si="1"/>
        <v>200</v>
      </c>
      <c r="I20" s="14">
        <v>30</v>
      </c>
      <c r="J20" s="177">
        <v>100</v>
      </c>
      <c r="K20" s="2">
        <f t="shared" si="2"/>
        <v>333.33333333333337</v>
      </c>
      <c r="L20" s="14">
        <v>8</v>
      </c>
      <c r="M20" s="12">
        <v>26</v>
      </c>
      <c r="N20" s="2">
        <f t="shared" si="3"/>
        <v>325</v>
      </c>
      <c r="O20" s="14">
        <v>85</v>
      </c>
      <c r="P20" s="177">
        <v>85</v>
      </c>
      <c r="Q20" s="2">
        <v>100</v>
      </c>
      <c r="R20" s="14">
        <v>100</v>
      </c>
      <c r="S20" s="12">
        <v>100</v>
      </c>
      <c r="T20" s="2">
        <f t="shared" si="5"/>
        <v>100</v>
      </c>
      <c r="U20" s="14">
        <v>100</v>
      </c>
      <c r="V20" s="12">
        <v>100</v>
      </c>
      <c r="W20" s="16">
        <f t="shared" si="6"/>
        <v>100</v>
      </c>
      <c r="X20" s="143">
        <v>100</v>
      </c>
      <c r="Y20" s="145">
        <v>100</v>
      </c>
      <c r="Z20" s="16">
        <f t="shared" si="7"/>
        <v>100</v>
      </c>
      <c r="AA20" s="144">
        <v>100</v>
      </c>
      <c r="AB20" s="145">
        <v>100</v>
      </c>
      <c r="AC20" s="16">
        <f t="shared" si="8"/>
        <v>100</v>
      </c>
      <c r="AD20" s="18">
        <f t="shared" si="9"/>
        <v>1458.3333333333335</v>
      </c>
      <c r="AE20" s="45">
        <f t="shared" si="10"/>
        <v>162.03703703703707</v>
      </c>
    </row>
    <row r="21" spans="1:31">
      <c r="A21" s="1">
        <v>15</v>
      </c>
      <c r="B21" s="28" t="s">
        <v>38</v>
      </c>
      <c r="C21" s="14">
        <v>100</v>
      </c>
      <c r="D21" s="12">
        <v>100</v>
      </c>
      <c r="E21" s="2">
        <f t="shared" si="0"/>
        <v>100</v>
      </c>
      <c r="F21" s="14">
        <v>33</v>
      </c>
      <c r="G21" s="177">
        <v>33</v>
      </c>
      <c r="H21" s="2">
        <f t="shared" si="1"/>
        <v>100</v>
      </c>
      <c r="I21" s="14">
        <v>33</v>
      </c>
      <c r="J21" s="177">
        <v>33</v>
      </c>
      <c r="K21" s="2">
        <f t="shared" si="2"/>
        <v>100</v>
      </c>
      <c r="L21" s="14">
        <v>11</v>
      </c>
      <c r="M21" s="12">
        <v>11</v>
      </c>
      <c r="N21" s="2">
        <f t="shared" si="3"/>
        <v>100</v>
      </c>
      <c r="O21" s="14">
        <v>85</v>
      </c>
      <c r="P21" s="177">
        <v>54.8</v>
      </c>
      <c r="Q21" s="2">
        <f t="shared" si="4"/>
        <v>64.470588235294116</v>
      </c>
      <c r="R21" s="14">
        <v>100</v>
      </c>
      <c r="S21" s="12">
        <v>100</v>
      </c>
      <c r="T21" s="2">
        <f t="shared" si="5"/>
        <v>100</v>
      </c>
      <c r="U21" s="14">
        <v>100</v>
      </c>
      <c r="V21" s="12">
        <v>100</v>
      </c>
      <c r="W21" s="16">
        <f t="shared" si="6"/>
        <v>100</v>
      </c>
      <c r="X21" s="143">
        <v>100</v>
      </c>
      <c r="Y21" s="145">
        <v>100</v>
      </c>
      <c r="Z21" s="16">
        <f t="shared" si="7"/>
        <v>100</v>
      </c>
      <c r="AA21" s="144">
        <v>100</v>
      </c>
      <c r="AB21" s="145">
        <v>100</v>
      </c>
      <c r="AC21" s="16">
        <f t="shared" si="8"/>
        <v>100</v>
      </c>
      <c r="AD21" s="18">
        <f t="shared" si="9"/>
        <v>864.47058823529414</v>
      </c>
      <c r="AE21" s="45">
        <f t="shared" si="10"/>
        <v>96.052287581699346</v>
      </c>
    </row>
    <row r="22" spans="1:31" s="34" customFormat="1">
      <c r="A22" s="1">
        <v>16</v>
      </c>
      <c r="B22" s="28" t="s">
        <v>42</v>
      </c>
      <c r="C22" s="28">
        <v>100</v>
      </c>
      <c r="D22" s="12">
        <v>100</v>
      </c>
      <c r="E22" s="2">
        <f t="shared" si="0"/>
        <v>100</v>
      </c>
      <c r="F22" s="28">
        <v>22</v>
      </c>
      <c r="G22" s="177">
        <v>83.4</v>
      </c>
      <c r="H22" s="2">
        <f t="shared" si="1"/>
        <v>379.09090909090912</v>
      </c>
      <c r="I22" s="28">
        <v>6</v>
      </c>
      <c r="J22" s="177">
        <v>6</v>
      </c>
      <c r="K22" s="2">
        <f t="shared" si="2"/>
        <v>100</v>
      </c>
      <c r="L22" s="28">
        <v>41</v>
      </c>
      <c r="M22" s="12">
        <v>63</v>
      </c>
      <c r="N22" s="2">
        <f t="shared" si="3"/>
        <v>153.65853658536585</v>
      </c>
      <c r="O22" s="28">
        <v>85</v>
      </c>
      <c r="P22" s="177">
        <v>85</v>
      </c>
      <c r="Q22" s="2">
        <f t="shared" si="4"/>
        <v>100</v>
      </c>
      <c r="R22" s="28">
        <v>100</v>
      </c>
      <c r="S22" s="12">
        <v>100</v>
      </c>
      <c r="T22" s="2">
        <f t="shared" si="5"/>
        <v>100</v>
      </c>
      <c r="U22" s="28">
        <v>100</v>
      </c>
      <c r="V22" s="12">
        <v>100</v>
      </c>
      <c r="W22" s="16">
        <f t="shared" si="6"/>
        <v>100</v>
      </c>
      <c r="X22" s="143">
        <v>100</v>
      </c>
      <c r="Y22" s="145">
        <v>100</v>
      </c>
      <c r="Z22" s="16">
        <f t="shared" si="7"/>
        <v>100</v>
      </c>
      <c r="AA22" s="144">
        <v>100</v>
      </c>
      <c r="AB22" s="145">
        <v>100</v>
      </c>
      <c r="AC22" s="16">
        <f t="shared" si="8"/>
        <v>100</v>
      </c>
      <c r="AD22" s="18">
        <f t="shared" si="9"/>
        <v>1232.7494456762749</v>
      </c>
      <c r="AE22" s="45">
        <f t="shared" si="10"/>
        <v>136.9721606306972</v>
      </c>
    </row>
    <row r="23" spans="1:31">
      <c r="M23" t="s">
        <v>216</v>
      </c>
    </row>
    <row r="24" spans="1:31" ht="15.75">
      <c r="A24" s="3" t="s">
        <v>52</v>
      </c>
      <c r="B24" s="268" t="s">
        <v>49</v>
      </c>
      <c r="C24" s="268"/>
      <c r="D24" s="268"/>
      <c r="E24" t="s">
        <v>58</v>
      </c>
    </row>
    <row r="25" spans="1:31" ht="15.75">
      <c r="A25" s="3" t="s">
        <v>52</v>
      </c>
      <c r="B25" s="268" t="s">
        <v>50</v>
      </c>
      <c r="C25" s="268"/>
      <c r="D25" s="268"/>
      <c r="E25" t="s">
        <v>57</v>
      </c>
    </row>
    <row r="26" spans="1:31" ht="18">
      <c r="A26" s="3" t="s">
        <v>52</v>
      </c>
      <c r="B26" s="268" t="s">
        <v>51</v>
      </c>
      <c r="C26" s="268"/>
      <c r="D26" s="268"/>
      <c r="E26" t="s">
        <v>59</v>
      </c>
    </row>
  </sheetData>
  <mergeCells count="40">
    <mergeCell ref="O3:Q3"/>
    <mergeCell ref="R3:T3"/>
    <mergeCell ref="AC4:AC6"/>
    <mergeCell ref="X4:Y4"/>
    <mergeCell ref="X5:Y5"/>
    <mergeCell ref="Z4:Z6"/>
    <mergeCell ref="AA4:AB4"/>
    <mergeCell ref="AA5:AB5"/>
    <mergeCell ref="I5:J5"/>
    <mergeCell ref="C3:E3"/>
    <mergeCell ref="F3:H3"/>
    <mergeCell ref="I3:K3"/>
    <mergeCell ref="W4:W6"/>
    <mergeCell ref="U5:V5"/>
    <mergeCell ref="U4:V4"/>
    <mergeCell ref="Q4:Q6"/>
    <mergeCell ref="O5:P5"/>
    <mergeCell ref="R4:S4"/>
    <mergeCell ref="T4:T6"/>
    <mergeCell ref="R5:S5"/>
    <mergeCell ref="L4:M4"/>
    <mergeCell ref="U3:W3"/>
    <mergeCell ref="N4:N6"/>
    <mergeCell ref="L3:N3"/>
    <mergeCell ref="AD4:AE5"/>
    <mergeCell ref="B24:D24"/>
    <mergeCell ref="B25:D25"/>
    <mergeCell ref="B26:D26"/>
    <mergeCell ref="A4:A6"/>
    <mergeCell ref="F4:G4"/>
    <mergeCell ref="B4:B6"/>
    <mergeCell ref="H4:H6"/>
    <mergeCell ref="F5:G5"/>
    <mergeCell ref="C5:D5"/>
    <mergeCell ref="C4:D4"/>
    <mergeCell ref="E4:E6"/>
    <mergeCell ref="L5:M5"/>
    <mergeCell ref="O4:P4"/>
    <mergeCell ref="I4:J4"/>
    <mergeCell ref="K4:K6"/>
  </mergeCells>
  <pageMargins left="0.25" right="0.25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76"/>
  <sheetViews>
    <sheetView zoomScale="110" zoomScaleNormal="11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F30" sqref="F30"/>
    </sheetView>
  </sheetViews>
  <sheetFormatPr defaultRowHeight="15"/>
  <cols>
    <col min="1" max="1" width="4.42578125" customWidth="1"/>
    <col min="2" max="2" width="50.28515625" customWidth="1"/>
    <col min="3" max="3" width="9.7109375" customWidth="1"/>
    <col min="4" max="4" width="9.140625" customWidth="1"/>
    <col min="5" max="5" width="5.28515625" customWidth="1"/>
    <col min="6" max="6" width="10.42578125" customWidth="1"/>
    <col min="7" max="7" width="9.140625" customWidth="1"/>
  </cols>
  <sheetData>
    <row r="2" spans="1:8" ht="24.75" customHeight="1">
      <c r="A2" s="343" t="s">
        <v>55</v>
      </c>
      <c r="B2" s="343"/>
      <c r="C2" s="343"/>
      <c r="D2" s="343"/>
      <c r="E2" s="343"/>
      <c r="H2" t="s">
        <v>218</v>
      </c>
    </row>
    <row r="3" spans="1:8" ht="15.75" thickBot="1"/>
    <row r="4" spans="1:8" ht="15" customHeight="1">
      <c r="A4" s="269" t="s">
        <v>46</v>
      </c>
      <c r="B4" s="274" t="s">
        <v>0</v>
      </c>
      <c r="C4" s="337" t="s">
        <v>134</v>
      </c>
      <c r="D4" s="347"/>
      <c r="E4" s="344" t="s">
        <v>48</v>
      </c>
      <c r="F4" s="337" t="s">
        <v>135</v>
      </c>
      <c r="G4" s="338"/>
      <c r="H4" s="330" t="s">
        <v>48</v>
      </c>
    </row>
    <row r="5" spans="1:8" ht="33" customHeight="1">
      <c r="A5" s="270"/>
      <c r="B5" s="275"/>
      <c r="C5" s="339"/>
      <c r="D5" s="348"/>
      <c r="E5" s="345"/>
      <c r="F5" s="339"/>
      <c r="G5" s="340"/>
      <c r="H5" s="331"/>
    </row>
    <row r="6" spans="1:8" ht="24" thickBot="1">
      <c r="A6" s="271"/>
      <c r="B6" s="276"/>
      <c r="C6" s="5" t="s">
        <v>61</v>
      </c>
      <c r="D6" s="6" t="s">
        <v>62</v>
      </c>
      <c r="E6" s="346"/>
      <c r="F6" s="5" t="s">
        <v>61</v>
      </c>
      <c r="G6" s="137" t="s">
        <v>62</v>
      </c>
      <c r="H6" s="332"/>
    </row>
    <row r="7" spans="1:8">
      <c r="A7" s="2">
        <v>1</v>
      </c>
      <c r="B7" s="193" t="s">
        <v>1</v>
      </c>
      <c r="C7" s="29">
        <v>66</v>
      </c>
      <c r="D7" s="219">
        <v>66</v>
      </c>
      <c r="E7" s="16">
        <f>D7/C7*100</f>
        <v>100</v>
      </c>
      <c r="F7" s="135">
        <v>22</v>
      </c>
      <c r="G7" s="192">
        <v>22</v>
      </c>
      <c r="H7" s="1">
        <f>G7/F7*100</f>
        <v>100</v>
      </c>
    </row>
    <row r="8" spans="1:8">
      <c r="A8" s="1">
        <v>2</v>
      </c>
      <c r="B8" s="194" t="s">
        <v>2</v>
      </c>
      <c r="C8" s="28">
        <v>42</v>
      </c>
      <c r="D8" s="192">
        <v>42</v>
      </c>
      <c r="E8" s="16">
        <f t="shared" ref="E8:E65" si="0">D8/C8*100</f>
        <v>100</v>
      </c>
      <c r="F8" s="135">
        <v>15</v>
      </c>
      <c r="G8" s="192">
        <v>15</v>
      </c>
      <c r="H8" s="1">
        <f t="shared" ref="H8:H64" si="1">G8/F8*100</f>
        <v>100</v>
      </c>
    </row>
    <row r="9" spans="1:8">
      <c r="A9" s="1">
        <v>3</v>
      </c>
      <c r="B9" s="194" t="s">
        <v>3</v>
      </c>
      <c r="C9" s="28">
        <v>132</v>
      </c>
      <c r="D9" s="192">
        <v>132</v>
      </c>
      <c r="E9" s="16">
        <f t="shared" si="0"/>
        <v>100</v>
      </c>
      <c r="F9" s="135">
        <v>44</v>
      </c>
      <c r="G9" s="192">
        <v>44</v>
      </c>
      <c r="H9" s="1">
        <f t="shared" si="1"/>
        <v>100</v>
      </c>
    </row>
    <row r="10" spans="1:8">
      <c r="A10" s="1">
        <v>4</v>
      </c>
      <c r="B10" s="194" t="s">
        <v>4</v>
      </c>
      <c r="C10" s="28">
        <v>95</v>
      </c>
      <c r="D10" s="192">
        <v>95</v>
      </c>
      <c r="E10" s="16">
        <f t="shared" si="0"/>
        <v>100</v>
      </c>
      <c r="F10" s="135">
        <v>31</v>
      </c>
      <c r="G10" s="192">
        <v>31</v>
      </c>
      <c r="H10" s="1">
        <f t="shared" si="1"/>
        <v>100</v>
      </c>
    </row>
    <row r="11" spans="1:8">
      <c r="A11" s="1">
        <v>5</v>
      </c>
      <c r="B11" s="194" t="s">
        <v>5</v>
      </c>
      <c r="C11" s="28">
        <v>119</v>
      </c>
      <c r="D11" s="192">
        <v>119</v>
      </c>
      <c r="E11" s="16">
        <f t="shared" si="0"/>
        <v>100</v>
      </c>
      <c r="F11" s="135">
        <v>15</v>
      </c>
      <c r="G11" s="192">
        <v>15</v>
      </c>
      <c r="H11" s="1">
        <f t="shared" si="1"/>
        <v>100</v>
      </c>
    </row>
    <row r="12" spans="1:8">
      <c r="A12" s="1">
        <v>6</v>
      </c>
      <c r="B12" s="194" t="s">
        <v>6</v>
      </c>
      <c r="C12" s="28">
        <v>190</v>
      </c>
      <c r="D12" s="192">
        <v>190</v>
      </c>
      <c r="E12" s="16">
        <f t="shared" si="0"/>
        <v>100</v>
      </c>
      <c r="F12" s="135">
        <v>63</v>
      </c>
      <c r="G12" s="192">
        <v>63</v>
      </c>
      <c r="H12" s="1">
        <f t="shared" si="1"/>
        <v>100</v>
      </c>
    </row>
    <row r="13" spans="1:8">
      <c r="A13" s="297">
        <v>7</v>
      </c>
      <c r="B13" s="335" t="s">
        <v>7</v>
      </c>
      <c r="C13" s="28">
        <v>65</v>
      </c>
      <c r="D13" s="192">
        <v>65</v>
      </c>
      <c r="E13" s="16">
        <f t="shared" si="0"/>
        <v>100</v>
      </c>
      <c r="F13" s="135">
        <v>21</v>
      </c>
      <c r="G13" s="192">
        <v>21</v>
      </c>
      <c r="H13" s="1">
        <f t="shared" si="1"/>
        <v>100</v>
      </c>
    </row>
    <row r="14" spans="1:8">
      <c r="A14" s="298"/>
      <c r="B14" s="336"/>
      <c r="C14" s="28">
        <v>12</v>
      </c>
      <c r="D14" s="192">
        <v>12</v>
      </c>
      <c r="E14" s="16">
        <f t="shared" si="0"/>
        <v>100</v>
      </c>
      <c r="F14" s="135">
        <v>8</v>
      </c>
      <c r="G14" s="192">
        <v>8</v>
      </c>
      <c r="H14" s="1">
        <f t="shared" si="1"/>
        <v>100</v>
      </c>
    </row>
    <row r="15" spans="1:8">
      <c r="A15" s="341">
        <v>8</v>
      </c>
      <c r="B15" s="335" t="s">
        <v>8</v>
      </c>
      <c r="C15" s="28">
        <v>35</v>
      </c>
      <c r="D15" s="192">
        <v>35</v>
      </c>
      <c r="E15" s="16">
        <f t="shared" si="0"/>
        <v>100</v>
      </c>
      <c r="F15" s="135">
        <v>12</v>
      </c>
      <c r="G15" s="192">
        <v>12</v>
      </c>
      <c r="H15" s="1">
        <f t="shared" si="1"/>
        <v>100</v>
      </c>
    </row>
    <row r="16" spans="1:8">
      <c r="A16" s="342"/>
      <c r="B16" s="336"/>
      <c r="C16" s="28">
        <v>12</v>
      </c>
      <c r="D16" s="192">
        <v>12</v>
      </c>
      <c r="E16" s="16">
        <f t="shared" si="0"/>
        <v>100</v>
      </c>
      <c r="F16" s="135">
        <v>21</v>
      </c>
      <c r="G16" s="192">
        <v>21</v>
      </c>
      <c r="H16" s="1">
        <f t="shared" si="1"/>
        <v>100</v>
      </c>
    </row>
    <row r="17" spans="1:8">
      <c r="A17" s="297">
        <v>9</v>
      </c>
      <c r="B17" s="335" t="s">
        <v>9</v>
      </c>
      <c r="C17" s="28">
        <v>382</v>
      </c>
      <c r="D17" s="192">
        <v>382</v>
      </c>
      <c r="E17" s="16">
        <f t="shared" si="0"/>
        <v>100</v>
      </c>
      <c r="F17" s="135">
        <v>126</v>
      </c>
      <c r="G17" s="192">
        <v>126</v>
      </c>
      <c r="H17" s="1">
        <f t="shared" si="1"/>
        <v>100</v>
      </c>
    </row>
    <row r="18" spans="1:8">
      <c r="A18" s="298"/>
      <c r="B18" s="336"/>
      <c r="C18" s="28">
        <v>26</v>
      </c>
      <c r="D18" s="192">
        <v>26</v>
      </c>
      <c r="E18" s="16">
        <f t="shared" si="0"/>
        <v>100</v>
      </c>
      <c r="F18" s="135">
        <v>26</v>
      </c>
      <c r="G18" s="192">
        <v>26</v>
      </c>
      <c r="H18" s="1">
        <f t="shared" si="1"/>
        <v>100</v>
      </c>
    </row>
    <row r="19" spans="1:8">
      <c r="A19" s="297">
        <v>10</v>
      </c>
      <c r="B19" s="335" t="s">
        <v>10</v>
      </c>
      <c r="C19" s="28">
        <v>85</v>
      </c>
      <c r="D19" s="192">
        <v>85</v>
      </c>
      <c r="E19" s="16">
        <f t="shared" si="0"/>
        <v>100</v>
      </c>
      <c r="F19" s="135">
        <v>28</v>
      </c>
      <c r="G19" s="192">
        <v>28</v>
      </c>
      <c r="H19" s="1">
        <f t="shared" si="1"/>
        <v>100</v>
      </c>
    </row>
    <row r="20" spans="1:8">
      <c r="A20" s="298"/>
      <c r="B20" s="336"/>
      <c r="C20" s="28">
        <v>21</v>
      </c>
      <c r="D20" s="192">
        <v>21</v>
      </c>
      <c r="E20" s="16">
        <f t="shared" si="0"/>
        <v>100</v>
      </c>
      <c r="F20" s="135">
        <v>19</v>
      </c>
      <c r="G20" s="192">
        <v>19</v>
      </c>
      <c r="H20" s="1">
        <f t="shared" si="1"/>
        <v>100</v>
      </c>
    </row>
    <row r="21" spans="1:8">
      <c r="A21" s="1">
        <v>11</v>
      </c>
      <c r="B21" s="194" t="s">
        <v>53</v>
      </c>
      <c r="C21" s="28">
        <v>577</v>
      </c>
      <c r="D21" s="192">
        <v>577</v>
      </c>
      <c r="E21" s="16">
        <f t="shared" si="0"/>
        <v>100</v>
      </c>
      <c r="F21" s="135">
        <v>190</v>
      </c>
      <c r="G21" s="192">
        <v>190</v>
      </c>
      <c r="H21" s="1">
        <f t="shared" si="1"/>
        <v>100</v>
      </c>
    </row>
    <row r="22" spans="1:8">
      <c r="A22" s="297">
        <v>12</v>
      </c>
      <c r="B22" s="335" t="s">
        <v>11</v>
      </c>
      <c r="C22" s="28">
        <v>858</v>
      </c>
      <c r="D22" s="192">
        <v>858</v>
      </c>
      <c r="E22" s="16">
        <f t="shared" si="0"/>
        <v>100</v>
      </c>
      <c r="F22" s="135">
        <v>283</v>
      </c>
      <c r="G22" s="192">
        <v>283</v>
      </c>
      <c r="H22" s="1">
        <f t="shared" si="1"/>
        <v>100</v>
      </c>
    </row>
    <row r="23" spans="1:8">
      <c r="A23" s="298"/>
      <c r="B23" s="336"/>
      <c r="C23" s="28">
        <v>46</v>
      </c>
      <c r="D23" s="192">
        <v>46</v>
      </c>
      <c r="E23" s="16">
        <f t="shared" si="0"/>
        <v>100</v>
      </c>
      <c r="F23" s="135">
        <v>80</v>
      </c>
      <c r="G23" s="192">
        <v>80</v>
      </c>
      <c r="H23" s="1">
        <f t="shared" si="1"/>
        <v>100</v>
      </c>
    </row>
    <row r="24" spans="1:8">
      <c r="A24" s="297">
        <v>13</v>
      </c>
      <c r="B24" s="335" t="s">
        <v>12</v>
      </c>
      <c r="C24" s="28">
        <v>646</v>
      </c>
      <c r="D24" s="192">
        <v>646</v>
      </c>
      <c r="E24" s="16">
        <f t="shared" si="0"/>
        <v>100</v>
      </c>
      <c r="F24" s="135">
        <v>213</v>
      </c>
      <c r="G24" s="192">
        <v>213</v>
      </c>
      <c r="H24" s="1">
        <f t="shared" si="1"/>
        <v>100</v>
      </c>
    </row>
    <row r="25" spans="1:8">
      <c r="A25" s="298"/>
      <c r="B25" s="336"/>
      <c r="C25" s="28">
        <v>54</v>
      </c>
      <c r="D25" s="192">
        <v>54</v>
      </c>
      <c r="E25" s="16">
        <f t="shared" si="0"/>
        <v>100</v>
      </c>
      <c r="F25" s="135">
        <v>54</v>
      </c>
      <c r="G25" s="192">
        <v>54</v>
      </c>
      <c r="H25" s="1">
        <f t="shared" si="1"/>
        <v>100</v>
      </c>
    </row>
    <row r="26" spans="1:8">
      <c r="A26" s="1">
        <v>14</v>
      </c>
      <c r="B26" s="194" t="s">
        <v>13</v>
      </c>
      <c r="C26" s="28">
        <v>759</v>
      </c>
      <c r="D26" s="192">
        <v>759</v>
      </c>
      <c r="E26" s="16">
        <f t="shared" si="0"/>
        <v>100</v>
      </c>
      <c r="F26" s="135">
        <v>250</v>
      </c>
      <c r="G26" s="192">
        <v>250</v>
      </c>
      <c r="H26" s="1">
        <f t="shared" si="1"/>
        <v>100</v>
      </c>
    </row>
    <row r="27" spans="1:8">
      <c r="A27" s="1">
        <v>15</v>
      </c>
      <c r="B27" s="194" t="s">
        <v>14</v>
      </c>
      <c r="C27" s="28">
        <v>123</v>
      </c>
      <c r="D27" s="192">
        <v>123</v>
      </c>
      <c r="E27" s="16">
        <f t="shared" si="0"/>
        <v>100</v>
      </c>
      <c r="F27" s="135">
        <v>41</v>
      </c>
      <c r="G27" s="192">
        <v>41</v>
      </c>
      <c r="H27" s="1">
        <f t="shared" si="1"/>
        <v>100</v>
      </c>
    </row>
    <row r="28" spans="1:8">
      <c r="A28" s="1">
        <v>16</v>
      </c>
      <c r="B28" s="194" t="s">
        <v>15</v>
      </c>
      <c r="C28" s="28">
        <v>151</v>
      </c>
      <c r="D28" s="192">
        <v>151</v>
      </c>
      <c r="E28" s="16">
        <f t="shared" si="0"/>
        <v>100</v>
      </c>
      <c r="F28" s="135">
        <v>50</v>
      </c>
      <c r="G28" s="192">
        <v>50</v>
      </c>
      <c r="H28" s="1">
        <f t="shared" si="1"/>
        <v>100</v>
      </c>
    </row>
    <row r="29" spans="1:8">
      <c r="A29" s="297">
        <v>17</v>
      </c>
      <c r="B29" s="335" t="s">
        <v>16</v>
      </c>
      <c r="C29" s="28">
        <v>17</v>
      </c>
      <c r="D29" s="192">
        <v>17</v>
      </c>
      <c r="E29" s="16">
        <f t="shared" si="0"/>
        <v>100</v>
      </c>
      <c r="F29" s="135">
        <v>6</v>
      </c>
      <c r="G29" s="192">
        <v>6</v>
      </c>
      <c r="H29" s="1">
        <f t="shared" si="1"/>
        <v>100</v>
      </c>
    </row>
    <row r="30" spans="1:8">
      <c r="A30" s="298"/>
      <c r="B30" s="336"/>
      <c r="C30" s="28">
        <v>12</v>
      </c>
      <c r="D30" s="192">
        <v>12</v>
      </c>
      <c r="E30" s="16">
        <f t="shared" si="0"/>
        <v>100</v>
      </c>
      <c r="F30" s="135">
        <v>12</v>
      </c>
      <c r="G30" s="192">
        <v>12</v>
      </c>
      <c r="H30" s="1">
        <f t="shared" si="1"/>
        <v>100</v>
      </c>
    </row>
    <row r="31" spans="1:8">
      <c r="A31" s="1">
        <v>18</v>
      </c>
      <c r="B31" s="194" t="s">
        <v>64</v>
      </c>
      <c r="C31" s="28">
        <v>269</v>
      </c>
      <c r="D31" s="192">
        <v>269</v>
      </c>
      <c r="E31" s="16">
        <f t="shared" si="0"/>
        <v>100</v>
      </c>
      <c r="F31" s="135">
        <v>89</v>
      </c>
      <c r="G31" s="192">
        <v>89</v>
      </c>
      <c r="H31" s="1">
        <f t="shared" si="1"/>
        <v>100</v>
      </c>
    </row>
    <row r="32" spans="1:8">
      <c r="A32" s="297">
        <v>19</v>
      </c>
      <c r="B32" s="335" t="s">
        <v>17</v>
      </c>
      <c r="C32" s="28">
        <v>64</v>
      </c>
      <c r="D32" s="192">
        <v>64</v>
      </c>
      <c r="E32" s="16">
        <f t="shared" si="0"/>
        <v>100</v>
      </c>
      <c r="F32" s="135">
        <v>21</v>
      </c>
      <c r="G32" s="192">
        <v>21</v>
      </c>
      <c r="H32" s="1">
        <f t="shared" si="1"/>
        <v>100</v>
      </c>
    </row>
    <row r="33" spans="1:8">
      <c r="A33" s="298"/>
      <c r="B33" s="336"/>
      <c r="C33" s="28">
        <v>10</v>
      </c>
      <c r="D33" s="192">
        <v>10</v>
      </c>
      <c r="E33" s="16">
        <f t="shared" si="0"/>
        <v>100</v>
      </c>
      <c r="F33" s="135">
        <v>10</v>
      </c>
      <c r="G33" s="192">
        <v>10</v>
      </c>
      <c r="H33" s="1">
        <f t="shared" si="1"/>
        <v>100</v>
      </c>
    </row>
    <row r="34" spans="1:8">
      <c r="A34" s="1">
        <v>20</v>
      </c>
      <c r="B34" s="194" t="s">
        <v>18</v>
      </c>
      <c r="C34" s="28">
        <v>229</v>
      </c>
      <c r="D34" s="192">
        <v>229</v>
      </c>
      <c r="E34" s="16">
        <f t="shared" si="0"/>
        <v>100</v>
      </c>
      <c r="F34" s="135">
        <v>76</v>
      </c>
      <c r="G34" s="192">
        <v>76</v>
      </c>
      <c r="H34" s="1">
        <f t="shared" si="1"/>
        <v>100</v>
      </c>
    </row>
    <row r="35" spans="1:8">
      <c r="A35" s="297">
        <v>21</v>
      </c>
      <c r="B35" s="335" t="s">
        <v>19</v>
      </c>
      <c r="C35" s="28">
        <v>95</v>
      </c>
      <c r="D35" s="192">
        <v>95</v>
      </c>
      <c r="E35" s="16">
        <f t="shared" si="0"/>
        <v>100</v>
      </c>
      <c r="F35" s="135">
        <v>31</v>
      </c>
      <c r="G35" s="192">
        <v>31</v>
      </c>
      <c r="H35" s="1">
        <f t="shared" si="1"/>
        <v>100</v>
      </c>
    </row>
    <row r="36" spans="1:8">
      <c r="A36" s="298"/>
      <c r="B36" s="336"/>
      <c r="C36" s="28">
        <v>35</v>
      </c>
      <c r="D36" s="192">
        <v>35</v>
      </c>
      <c r="E36" s="16">
        <f t="shared" si="0"/>
        <v>100</v>
      </c>
      <c r="F36" s="215">
        <v>35</v>
      </c>
      <c r="G36" s="192">
        <v>35</v>
      </c>
      <c r="H36" s="1">
        <f t="shared" si="1"/>
        <v>100</v>
      </c>
    </row>
    <row r="37" spans="1:8">
      <c r="A37" s="1">
        <v>22</v>
      </c>
      <c r="B37" s="194" t="s">
        <v>20</v>
      </c>
      <c r="C37" s="28">
        <v>115</v>
      </c>
      <c r="D37" s="192">
        <v>115</v>
      </c>
      <c r="E37" s="16">
        <f t="shared" si="0"/>
        <v>100</v>
      </c>
      <c r="F37" s="18">
        <v>38</v>
      </c>
      <c r="G37" s="192">
        <v>38</v>
      </c>
      <c r="H37" s="1">
        <f t="shared" si="1"/>
        <v>100</v>
      </c>
    </row>
    <row r="38" spans="1:8">
      <c r="A38" s="297">
        <v>23</v>
      </c>
      <c r="B38" s="335" t="s">
        <v>21</v>
      </c>
      <c r="C38" s="28">
        <v>42</v>
      </c>
      <c r="D38" s="192">
        <v>42</v>
      </c>
      <c r="E38" s="16">
        <f t="shared" si="0"/>
        <v>100</v>
      </c>
      <c r="F38" s="135">
        <v>14</v>
      </c>
      <c r="G38" s="192">
        <v>14</v>
      </c>
      <c r="H38" s="1">
        <f t="shared" si="1"/>
        <v>100</v>
      </c>
    </row>
    <row r="39" spans="1:8">
      <c r="A39" s="298"/>
      <c r="B39" s="336"/>
      <c r="C39" s="28">
        <v>18</v>
      </c>
      <c r="D39" s="192">
        <v>18</v>
      </c>
      <c r="E39" s="16">
        <f t="shared" si="0"/>
        <v>100</v>
      </c>
      <c r="F39" s="135">
        <v>18</v>
      </c>
      <c r="G39" s="192">
        <v>18</v>
      </c>
      <c r="H39" s="1">
        <f t="shared" si="1"/>
        <v>100</v>
      </c>
    </row>
    <row r="40" spans="1:8">
      <c r="A40" s="1">
        <v>24</v>
      </c>
      <c r="B40" s="194" t="s">
        <v>22</v>
      </c>
      <c r="C40" s="28">
        <v>1507</v>
      </c>
      <c r="D40" s="192">
        <v>1507</v>
      </c>
      <c r="E40" s="16">
        <f t="shared" si="0"/>
        <v>100</v>
      </c>
      <c r="F40" s="135"/>
      <c r="G40" s="217"/>
      <c r="H40" s="1"/>
    </row>
    <row r="41" spans="1:8">
      <c r="A41" s="1">
        <v>25</v>
      </c>
      <c r="B41" s="194" t="s">
        <v>23</v>
      </c>
      <c r="C41" s="28">
        <v>969</v>
      </c>
      <c r="D41" s="192">
        <v>969</v>
      </c>
      <c r="E41" s="16">
        <f t="shared" si="0"/>
        <v>100</v>
      </c>
      <c r="F41" s="135"/>
      <c r="G41" s="217"/>
      <c r="H41" s="1"/>
    </row>
    <row r="42" spans="1:8">
      <c r="A42" s="1">
        <v>26</v>
      </c>
      <c r="B42" s="194" t="s">
        <v>24</v>
      </c>
      <c r="C42" s="38">
        <v>20</v>
      </c>
      <c r="D42" s="192">
        <v>20</v>
      </c>
      <c r="E42" s="16">
        <f t="shared" si="0"/>
        <v>100</v>
      </c>
      <c r="F42" s="135">
        <v>20</v>
      </c>
      <c r="G42" s="192">
        <v>20</v>
      </c>
      <c r="H42" s="1">
        <f t="shared" si="1"/>
        <v>100</v>
      </c>
    </row>
    <row r="43" spans="1:8">
      <c r="A43" s="1">
        <v>27</v>
      </c>
      <c r="B43" s="194" t="s">
        <v>25</v>
      </c>
      <c r="C43" s="38">
        <v>15</v>
      </c>
      <c r="D43" s="192">
        <v>15</v>
      </c>
      <c r="E43" s="16">
        <f t="shared" si="0"/>
        <v>100</v>
      </c>
      <c r="F43" s="135">
        <v>15</v>
      </c>
      <c r="G43" s="192">
        <v>15</v>
      </c>
      <c r="H43" s="1">
        <f t="shared" si="1"/>
        <v>100</v>
      </c>
    </row>
    <row r="44" spans="1:8">
      <c r="A44" s="1">
        <v>28</v>
      </c>
      <c r="B44" s="194" t="s">
        <v>26</v>
      </c>
      <c r="C44" s="38">
        <v>30</v>
      </c>
      <c r="D44" s="192">
        <v>30</v>
      </c>
      <c r="E44" s="16">
        <f t="shared" si="0"/>
        <v>100</v>
      </c>
      <c r="F44" s="135">
        <v>30</v>
      </c>
      <c r="G44" s="192">
        <v>30</v>
      </c>
      <c r="H44" s="1">
        <f t="shared" si="1"/>
        <v>100</v>
      </c>
    </row>
    <row r="45" spans="1:8">
      <c r="A45" s="1">
        <v>29</v>
      </c>
      <c r="B45" s="194" t="s">
        <v>27</v>
      </c>
      <c r="C45" s="38">
        <v>40</v>
      </c>
      <c r="D45" s="192">
        <v>40</v>
      </c>
      <c r="E45" s="16">
        <f t="shared" si="0"/>
        <v>100</v>
      </c>
      <c r="F45" s="135">
        <v>40</v>
      </c>
      <c r="G45" s="192">
        <v>40</v>
      </c>
      <c r="H45" s="1">
        <f t="shared" si="1"/>
        <v>100</v>
      </c>
    </row>
    <row r="46" spans="1:8">
      <c r="A46" s="1">
        <v>30</v>
      </c>
      <c r="B46" s="194" t="s">
        <v>28</v>
      </c>
      <c r="C46" s="38">
        <v>101</v>
      </c>
      <c r="D46" s="192">
        <v>101</v>
      </c>
      <c r="E46" s="16">
        <f t="shared" si="0"/>
        <v>100</v>
      </c>
      <c r="F46" s="135">
        <v>101</v>
      </c>
      <c r="G46" s="192">
        <v>101</v>
      </c>
      <c r="H46" s="1">
        <f t="shared" si="1"/>
        <v>100</v>
      </c>
    </row>
    <row r="47" spans="1:8">
      <c r="A47" s="1">
        <v>31</v>
      </c>
      <c r="B47" s="194" t="s">
        <v>29</v>
      </c>
      <c r="C47" s="38">
        <v>120</v>
      </c>
      <c r="D47" s="192">
        <v>120</v>
      </c>
      <c r="E47" s="16">
        <f t="shared" si="0"/>
        <v>100</v>
      </c>
      <c r="F47" s="135">
        <v>120</v>
      </c>
      <c r="G47" s="192">
        <v>120</v>
      </c>
      <c r="H47" s="1">
        <f t="shared" si="1"/>
        <v>100</v>
      </c>
    </row>
    <row r="48" spans="1:8">
      <c r="A48" s="1">
        <v>32</v>
      </c>
      <c r="B48" s="194" t="s">
        <v>30</v>
      </c>
      <c r="C48" s="38">
        <v>259</v>
      </c>
      <c r="D48" s="192">
        <v>259</v>
      </c>
      <c r="E48" s="16">
        <f t="shared" si="0"/>
        <v>100</v>
      </c>
      <c r="F48" s="135">
        <v>259</v>
      </c>
      <c r="G48" s="192">
        <v>259</v>
      </c>
      <c r="H48" s="1">
        <f t="shared" si="1"/>
        <v>100</v>
      </c>
    </row>
    <row r="49" spans="1:8">
      <c r="A49" s="1">
        <v>33</v>
      </c>
      <c r="B49" s="194" t="s">
        <v>31</v>
      </c>
      <c r="C49" s="38">
        <v>345</v>
      </c>
      <c r="D49" s="192">
        <v>345</v>
      </c>
      <c r="E49" s="16">
        <f t="shared" si="0"/>
        <v>100</v>
      </c>
      <c r="F49" s="135">
        <v>345</v>
      </c>
      <c r="G49" s="192">
        <v>345</v>
      </c>
      <c r="H49" s="1">
        <f t="shared" si="1"/>
        <v>100</v>
      </c>
    </row>
    <row r="50" spans="1:8">
      <c r="A50" s="1">
        <v>34</v>
      </c>
      <c r="B50" s="194" t="s">
        <v>32</v>
      </c>
      <c r="C50" s="38">
        <v>90</v>
      </c>
      <c r="D50" s="192">
        <v>90</v>
      </c>
      <c r="E50" s="16">
        <f t="shared" si="0"/>
        <v>100</v>
      </c>
      <c r="F50" s="135">
        <v>90</v>
      </c>
      <c r="G50" s="218">
        <v>90</v>
      </c>
      <c r="H50" s="1">
        <f t="shared" si="1"/>
        <v>100</v>
      </c>
    </row>
    <row r="51" spans="1:8">
      <c r="A51" s="1">
        <v>35</v>
      </c>
      <c r="B51" s="194" t="s">
        <v>33</v>
      </c>
      <c r="C51" s="38">
        <v>155</v>
      </c>
      <c r="D51" s="192">
        <v>155</v>
      </c>
      <c r="E51" s="16">
        <f t="shared" si="0"/>
        <v>100</v>
      </c>
      <c r="F51" s="135">
        <v>155</v>
      </c>
      <c r="G51" s="192">
        <v>155</v>
      </c>
      <c r="H51" s="1">
        <f t="shared" si="1"/>
        <v>100</v>
      </c>
    </row>
    <row r="52" spans="1:8">
      <c r="A52" s="1">
        <v>36</v>
      </c>
      <c r="B52" s="194" t="s">
        <v>34</v>
      </c>
      <c r="C52" s="38">
        <v>34</v>
      </c>
      <c r="D52" s="192">
        <v>34</v>
      </c>
      <c r="E52" s="16">
        <f t="shared" si="0"/>
        <v>100</v>
      </c>
      <c r="F52" s="135">
        <v>34</v>
      </c>
      <c r="G52" s="192">
        <v>34</v>
      </c>
      <c r="H52" s="1">
        <f t="shared" si="1"/>
        <v>100</v>
      </c>
    </row>
    <row r="53" spans="1:8">
      <c r="A53" s="1">
        <v>37</v>
      </c>
      <c r="B53" s="194" t="s">
        <v>35</v>
      </c>
      <c r="C53" s="38">
        <v>44</v>
      </c>
      <c r="D53" s="192">
        <v>44</v>
      </c>
      <c r="E53" s="16">
        <f t="shared" si="0"/>
        <v>100</v>
      </c>
      <c r="F53" s="135">
        <v>44</v>
      </c>
      <c r="G53" s="192">
        <v>44</v>
      </c>
      <c r="H53" s="1">
        <f t="shared" si="1"/>
        <v>100</v>
      </c>
    </row>
    <row r="54" spans="1:8">
      <c r="A54" s="1">
        <v>38</v>
      </c>
      <c r="B54" s="194" t="s">
        <v>36</v>
      </c>
      <c r="C54" s="38">
        <v>100</v>
      </c>
      <c r="D54" s="192">
        <v>100</v>
      </c>
      <c r="E54" s="16">
        <f t="shared" si="0"/>
        <v>100</v>
      </c>
      <c r="F54" s="135">
        <v>100</v>
      </c>
      <c r="G54" s="192">
        <v>100</v>
      </c>
      <c r="H54" s="1">
        <f t="shared" si="1"/>
        <v>100</v>
      </c>
    </row>
    <row r="55" spans="1:8">
      <c r="A55" s="1">
        <v>39</v>
      </c>
      <c r="B55" s="194" t="s">
        <v>37</v>
      </c>
      <c r="C55" s="38">
        <v>80</v>
      </c>
      <c r="D55" s="192">
        <v>80</v>
      </c>
      <c r="E55" s="16">
        <f t="shared" si="0"/>
        <v>100</v>
      </c>
      <c r="F55" s="135">
        <v>80</v>
      </c>
      <c r="G55" s="192">
        <v>80</v>
      </c>
      <c r="H55" s="1">
        <f t="shared" si="1"/>
        <v>100</v>
      </c>
    </row>
    <row r="56" spans="1:8">
      <c r="A56" s="1">
        <v>40</v>
      </c>
      <c r="B56" s="194" t="s">
        <v>38</v>
      </c>
      <c r="C56" s="38">
        <v>43</v>
      </c>
      <c r="D56" s="192">
        <v>43</v>
      </c>
      <c r="E56" s="16">
        <f t="shared" si="0"/>
        <v>100</v>
      </c>
      <c r="F56" s="135">
        <v>43</v>
      </c>
      <c r="G56" s="192">
        <v>43</v>
      </c>
      <c r="H56" s="1">
        <f t="shared" si="1"/>
        <v>100</v>
      </c>
    </row>
    <row r="57" spans="1:8">
      <c r="A57" s="1">
        <v>41</v>
      </c>
      <c r="B57" s="194" t="s">
        <v>39</v>
      </c>
      <c r="C57" s="38">
        <v>9050</v>
      </c>
      <c r="D57" s="192">
        <v>9050</v>
      </c>
      <c r="E57" s="16">
        <f t="shared" si="0"/>
        <v>100</v>
      </c>
      <c r="F57" s="135"/>
      <c r="G57" s="217"/>
      <c r="H57" s="1"/>
    </row>
    <row r="58" spans="1:8">
      <c r="A58" s="1">
        <v>42</v>
      </c>
      <c r="B58" s="195" t="s">
        <v>40</v>
      </c>
      <c r="C58" s="38">
        <v>131</v>
      </c>
      <c r="D58" s="220">
        <v>130.88999999999999</v>
      </c>
      <c r="E58" s="221">
        <f t="shared" si="0"/>
        <v>99.916030534351137</v>
      </c>
      <c r="F58" s="135"/>
      <c r="G58" s="217"/>
      <c r="H58" s="1"/>
    </row>
    <row r="59" spans="1:8">
      <c r="A59" s="297">
        <v>43</v>
      </c>
      <c r="B59" s="333" t="s">
        <v>41</v>
      </c>
      <c r="C59" s="38">
        <v>196</v>
      </c>
      <c r="D59" s="192">
        <v>196</v>
      </c>
      <c r="E59" s="16">
        <f t="shared" si="0"/>
        <v>100</v>
      </c>
      <c r="F59" s="135"/>
      <c r="G59" s="217"/>
      <c r="H59" s="1"/>
    </row>
    <row r="60" spans="1:8">
      <c r="A60" s="298"/>
      <c r="B60" s="334"/>
      <c r="C60" s="38">
        <v>124</v>
      </c>
      <c r="D60" s="192">
        <v>124</v>
      </c>
      <c r="E60" s="16">
        <f t="shared" si="0"/>
        <v>100</v>
      </c>
      <c r="F60" s="135"/>
      <c r="G60" s="217"/>
      <c r="H60" s="1"/>
    </row>
    <row r="61" spans="1:8">
      <c r="A61" s="1">
        <v>44</v>
      </c>
      <c r="B61" s="194" t="s">
        <v>42</v>
      </c>
      <c r="C61" s="38">
        <v>362</v>
      </c>
      <c r="D61" s="192">
        <v>362</v>
      </c>
      <c r="E61" s="134">
        <f t="shared" si="0"/>
        <v>100</v>
      </c>
      <c r="F61" s="135">
        <v>362</v>
      </c>
      <c r="G61" s="192">
        <v>362</v>
      </c>
      <c r="H61" s="1">
        <f t="shared" si="1"/>
        <v>100</v>
      </c>
    </row>
    <row r="62" spans="1:8">
      <c r="A62" s="297">
        <v>45</v>
      </c>
      <c r="B62" s="333" t="s">
        <v>43</v>
      </c>
      <c r="C62" s="38">
        <v>29255</v>
      </c>
      <c r="D62" s="192">
        <v>29255</v>
      </c>
      <c r="E62" s="16">
        <f t="shared" si="0"/>
        <v>100</v>
      </c>
      <c r="F62" s="135">
        <v>114219</v>
      </c>
      <c r="G62" s="192">
        <v>114219</v>
      </c>
      <c r="H62" s="1">
        <f t="shared" si="1"/>
        <v>100</v>
      </c>
    </row>
    <row r="63" spans="1:8">
      <c r="A63" s="298"/>
      <c r="B63" s="334"/>
      <c r="C63" s="38">
        <v>5231</v>
      </c>
      <c r="D63" s="192">
        <v>5231</v>
      </c>
      <c r="E63" s="16">
        <f t="shared" si="0"/>
        <v>100</v>
      </c>
      <c r="F63" s="135">
        <v>114219</v>
      </c>
      <c r="G63" s="192">
        <v>114219</v>
      </c>
      <c r="H63" s="1">
        <f t="shared" si="1"/>
        <v>100</v>
      </c>
    </row>
    <row r="64" spans="1:8">
      <c r="A64" s="1">
        <v>46</v>
      </c>
      <c r="B64" s="195" t="s">
        <v>44</v>
      </c>
      <c r="C64" s="38">
        <v>1000</v>
      </c>
      <c r="D64" s="192">
        <v>1000</v>
      </c>
      <c r="E64" s="16">
        <f t="shared" si="0"/>
        <v>100</v>
      </c>
      <c r="F64" s="135">
        <v>351</v>
      </c>
      <c r="G64" s="192">
        <v>351</v>
      </c>
      <c r="H64" s="1">
        <f t="shared" si="1"/>
        <v>100</v>
      </c>
    </row>
    <row r="65" spans="1:8">
      <c r="A65" s="1">
        <v>47</v>
      </c>
      <c r="B65" s="195" t="s">
        <v>45</v>
      </c>
      <c r="C65" s="38">
        <v>60</v>
      </c>
      <c r="D65" s="192">
        <v>60</v>
      </c>
      <c r="E65" s="16">
        <f t="shared" si="0"/>
        <v>100</v>
      </c>
      <c r="F65" s="135"/>
      <c r="G65" s="217"/>
      <c r="H65" s="1"/>
    </row>
    <row r="66" spans="1:8">
      <c r="A66" s="3" t="s">
        <v>52</v>
      </c>
      <c r="B66" t="s">
        <v>49</v>
      </c>
      <c r="C66" s="35"/>
      <c r="D66" s="35">
        <f>SUM(D7:D65)</f>
        <v>54762.89</v>
      </c>
    </row>
    <row r="67" spans="1:8">
      <c r="A67" s="3" t="s">
        <v>52</v>
      </c>
      <c r="B67" t="s">
        <v>50</v>
      </c>
    </row>
    <row r="68" spans="1:8">
      <c r="A68" s="3" t="s">
        <v>52</v>
      </c>
      <c r="B68" t="s">
        <v>51</v>
      </c>
    </row>
    <row r="74" spans="1:8">
      <c r="D74" s="42"/>
    </row>
    <row r="76" spans="1:8">
      <c r="D76" s="51"/>
    </row>
  </sheetData>
  <mergeCells count="31">
    <mergeCell ref="B13:B14"/>
    <mergeCell ref="A13:A14"/>
    <mergeCell ref="B17:B18"/>
    <mergeCell ref="A17:A18"/>
    <mergeCell ref="B38:B39"/>
    <mergeCell ref="A38:A39"/>
    <mergeCell ref="B19:B20"/>
    <mergeCell ref="A19:A20"/>
    <mergeCell ref="B29:B30"/>
    <mergeCell ref="A29:A30"/>
    <mergeCell ref="A2:E2"/>
    <mergeCell ref="A4:A6"/>
    <mergeCell ref="B4:B6"/>
    <mergeCell ref="E4:E6"/>
    <mergeCell ref="C4:D5"/>
    <mergeCell ref="H4:H6"/>
    <mergeCell ref="B62:B63"/>
    <mergeCell ref="A62:A63"/>
    <mergeCell ref="B24:B25"/>
    <mergeCell ref="A24:A25"/>
    <mergeCell ref="B59:B60"/>
    <mergeCell ref="A59:A60"/>
    <mergeCell ref="F4:G5"/>
    <mergeCell ref="B35:B36"/>
    <mergeCell ref="A35:A36"/>
    <mergeCell ref="B32:B33"/>
    <mergeCell ref="A32:A33"/>
    <mergeCell ref="B22:B23"/>
    <mergeCell ref="A22:A23"/>
    <mergeCell ref="B15:B16"/>
    <mergeCell ref="A15:A16"/>
  </mergeCells>
  <pageMargins left="0.25" right="0.25" top="0.75" bottom="0.75" header="0.3" footer="0.3"/>
  <pageSetup paperSize="9" scale="71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85"/>
  <sheetViews>
    <sheetView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H19" sqref="H19"/>
    </sheetView>
  </sheetViews>
  <sheetFormatPr defaultRowHeight="15"/>
  <cols>
    <col min="1" max="1" width="4.42578125" style="83" customWidth="1"/>
    <col min="2" max="2" width="41.42578125" style="66" customWidth="1"/>
    <col min="3" max="3" width="13" style="66" customWidth="1"/>
    <col min="4" max="4" width="12.7109375" style="66" customWidth="1"/>
    <col min="5" max="11" width="11.85546875" style="66" customWidth="1"/>
    <col min="12" max="12" width="10.5703125" style="66" customWidth="1"/>
    <col min="13" max="13" width="9" style="66" customWidth="1"/>
    <col min="14" max="15" width="14.7109375" style="62" customWidth="1"/>
    <col min="16" max="16" width="15.140625" style="62" bestFit="1" customWidth="1"/>
    <col min="17" max="19" width="13.28515625" style="62" customWidth="1"/>
    <col min="20" max="22" width="16.28515625" style="62" customWidth="1"/>
    <col min="23" max="23" width="12.28515625" style="62" customWidth="1"/>
    <col min="24" max="24" width="6.42578125" style="62" customWidth="1"/>
    <col min="25" max="25" width="12.5703125" style="62" customWidth="1"/>
    <col min="26" max="26" width="13.28515625" style="62" customWidth="1"/>
    <col min="27" max="27" width="16" style="62" customWidth="1"/>
    <col min="28" max="28" width="9.140625" style="66" customWidth="1"/>
    <col min="29" max="29" width="12.85546875" style="66" customWidth="1"/>
    <col min="30" max="30" width="12.7109375" style="66" customWidth="1"/>
    <col min="31" max="31" width="12.42578125" style="66" customWidth="1"/>
    <col min="32" max="32" width="9.140625" style="66"/>
    <col min="33" max="33" width="12.85546875" style="66" customWidth="1"/>
    <col min="34" max="34" width="12.42578125" style="66" customWidth="1"/>
    <col min="35" max="16384" width="9.140625" style="66"/>
  </cols>
  <sheetData>
    <row r="1" spans="1:36" ht="15.75" thickBot="1">
      <c r="D1" s="367" t="s">
        <v>219</v>
      </c>
      <c r="E1" s="367"/>
      <c r="F1" s="162"/>
      <c r="G1" s="162"/>
      <c r="H1" s="162"/>
      <c r="I1" s="162"/>
      <c r="J1" s="162"/>
      <c r="K1" s="162"/>
      <c r="N1" s="355" t="s">
        <v>113</v>
      </c>
      <c r="O1" s="355"/>
      <c r="P1" s="355"/>
      <c r="Q1" s="355"/>
      <c r="R1" s="355"/>
      <c r="S1" s="355"/>
      <c r="T1" s="355"/>
      <c r="U1" s="101"/>
      <c r="V1" s="101"/>
    </row>
    <row r="2" spans="1:36" ht="15" customHeight="1">
      <c r="A2" s="369" t="s">
        <v>46</v>
      </c>
      <c r="B2" s="372" t="s">
        <v>0</v>
      </c>
      <c r="C2" s="349" t="s">
        <v>60</v>
      </c>
      <c r="D2" s="350"/>
      <c r="E2" s="353" t="s">
        <v>48</v>
      </c>
      <c r="F2" s="349" t="s">
        <v>203</v>
      </c>
      <c r="G2" s="350"/>
      <c r="H2" s="353" t="s">
        <v>48</v>
      </c>
      <c r="I2" s="165"/>
      <c r="J2" s="165"/>
      <c r="K2" s="165"/>
      <c r="N2" s="368" t="s">
        <v>120</v>
      </c>
      <c r="O2" s="368"/>
      <c r="P2" s="368"/>
      <c r="Q2" s="368"/>
      <c r="R2" s="368"/>
      <c r="S2" s="368"/>
      <c r="T2" s="368"/>
      <c r="U2" s="64"/>
      <c r="V2" s="64"/>
      <c r="Y2" s="355" t="s">
        <v>221</v>
      </c>
      <c r="Z2" s="355"/>
      <c r="AA2" s="355"/>
      <c r="AB2" s="355"/>
      <c r="AC2" s="355"/>
      <c r="AD2" s="355"/>
      <c r="AE2" s="355"/>
    </row>
    <row r="3" spans="1:36">
      <c r="A3" s="370"/>
      <c r="B3" s="373"/>
      <c r="C3" s="351"/>
      <c r="D3" s="352"/>
      <c r="E3" s="354"/>
      <c r="F3" s="351"/>
      <c r="G3" s="352"/>
      <c r="H3" s="354"/>
      <c r="I3" s="165"/>
      <c r="J3" s="165"/>
      <c r="K3" s="165"/>
      <c r="M3" s="363" t="s">
        <v>116</v>
      </c>
      <c r="N3" s="376" t="s">
        <v>106</v>
      </c>
      <c r="O3" s="377"/>
      <c r="P3" s="380" t="s">
        <v>111</v>
      </c>
      <c r="Q3" s="378" t="s">
        <v>107</v>
      </c>
      <c r="R3" s="379"/>
      <c r="S3" s="382" t="s">
        <v>112</v>
      </c>
      <c r="T3" s="384" t="s">
        <v>110</v>
      </c>
      <c r="U3" s="365" t="s">
        <v>117</v>
      </c>
      <c r="V3" s="365"/>
      <c r="W3" s="64"/>
      <c r="Y3" s="368" t="s">
        <v>136</v>
      </c>
      <c r="Z3" s="368"/>
      <c r="AA3" s="368"/>
      <c r="AC3" s="356" t="s">
        <v>137</v>
      </c>
      <c r="AD3" s="356"/>
      <c r="AE3" s="356"/>
    </row>
    <row r="4" spans="1:36" ht="24.75" thickBot="1">
      <c r="A4" s="371"/>
      <c r="B4" s="374"/>
      <c r="C4" s="68" t="s">
        <v>61</v>
      </c>
      <c r="D4" s="69" t="s">
        <v>62</v>
      </c>
      <c r="E4" s="375"/>
      <c r="F4" s="168" t="s">
        <v>61</v>
      </c>
      <c r="G4" s="169" t="s">
        <v>62</v>
      </c>
      <c r="H4" s="354"/>
      <c r="I4" s="165"/>
      <c r="J4" s="165"/>
      <c r="K4" s="165"/>
      <c r="M4" s="364"/>
      <c r="N4" s="86" t="s">
        <v>108</v>
      </c>
      <c r="O4" s="86" t="s">
        <v>109</v>
      </c>
      <c r="P4" s="381"/>
      <c r="Q4" s="86" t="s">
        <v>108</v>
      </c>
      <c r="R4" s="86" t="s">
        <v>109</v>
      </c>
      <c r="S4" s="383"/>
      <c r="T4" s="385"/>
      <c r="U4" s="104" t="s">
        <v>118</v>
      </c>
      <c r="V4" s="104" t="s">
        <v>119</v>
      </c>
      <c r="W4" s="87"/>
      <c r="Y4" s="88" t="s">
        <v>79</v>
      </c>
      <c r="Z4" s="88" t="s">
        <v>80</v>
      </c>
      <c r="AA4" s="88" t="s">
        <v>81</v>
      </c>
      <c r="AC4" s="88" t="s">
        <v>79</v>
      </c>
      <c r="AD4" s="88" t="s">
        <v>80</v>
      </c>
      <c r="AE4" s="88" t="s">
        <v>81</v>
      </c>
    </row>
    <row r="5" spans="1:36">
      <c r="A5" s="84">
        <v>1</v>
      </c>
      <c r="B5" s="70" t="s">
        <v>1</v>
      </c>
      <c r="C5" s="71">
        <f>P5</f>
        <v>8461888.7699999996</v>
      </c>
      <c r="D5" s="71">
        <f>AA5</f>
        <v>8139487.0599999987</v>
      </c>
      <c r="E5" s="72">
        <f>C5/D5*100</f>
        <v>103.9609585668412</v>
      </c>
      <c r="F5" s="170">
        <f>S5</f>
        <v>104780</v>
      </c>
      <c r="G5" s="170">
        <f>AE5</f>
        <v>197768</v>
      </c>
      <c r="H5" s="170">
        <f>F5/G5*100</f>
        <v>52.981270984183496</v>
      </c>
      <c r="I5" s="166"/>
      <c r="J5" s="166"/>
      <c r="K5" s="166"/>
      <c r="M5" s="74" t="s">
        <v>114</v>
      </c>
      <c r="N5" s="89">
        <v>2161758.84</v>
      </c>
      <c r="O5" s="89">
        <v>6300129.9299999997</v>
      </c>
      <c r="P5" s="90">
        <f>N5+O5</f>
        <v>8461888.7699999996</v>
      </c>
      <c r="Q5" s="89">
        <v>52390</v>
      </c>
      <c r="R5" s="89">
        <v>52390</v>
      </c>
      <c r="S5" s="91">
        <f>Q5+R5</f>
        <v>104780</v>
      </c>
      <c r="T5" s="102">
        <f>P5+S5</f>
        <v>8566668.7699999996</v>
      </c>
      <c r="U5" s="92">
        <f>N5+Q5</f>
        <v>2214148.84</v>
      </c>
      <c r="V5" s="92">
        <f>O5+R5</f>
        <v>6352519.9299999997</v>
      </c>
      <c r="W5" s="65"/>
      <c r="Y5" s="94">
        <v>2002218.7499999995</v>
      </c>
      <c r="Z5" s="94">
        <v>6137268.3099999996</v>
      </c>
      <c r="AA5" s="93">
        <f>Y5+Z5</f>
        <v>8139487.0599999987</v>
      </c>
      <c r="AC5" s="262">
        <v>63349.3</v>
      </c>
      <c r="AD5" s="262">
        <v>134418.70000000001</v>
      </c>
      <c r="AE5" s="74">
        <f>AC5+AD5</f>
        <v>197768</v>
      </c>
      <c r="AG5" s="62">
        <f>Y5+AC5</f>
        <v>2065568.0499999996</v>
      </c>
      <c r="AH5" s="62">
        <f>Z5+AD5</f>
        <v>6271687.0099999998</v>
      </c>
    </row>
    <row r="6" spans="1:36">
      <c r="A6" s="85">
        <v>2</v>
      </c>
      <c r="B6" s="74" t="s">
        <v>82</v>
      </c>
      <c r="C6" s="71">
        <f t="shared" ref="C6:C66" si="0">P6</f>
        <v>5212885.8500000006</v>
      </c>
      <c r="D6" s="71">
        <f t="shared" ref="D6:D66" si="1">AA6</f>
        <v>5140368.32</v>
      </c>
      <c r="E6" s="72">
        <f t="shared" ref="E6:E66" si="2">C6/D6*100</f>
        <v>101.41074579651912</v>
      </c>
      <c r="F6" s="170">
        <f t="shared" ref="F6:F7" si="3">S6</f>
        <v>51680</v>
      </c>
      <c r="G6" s="170">
        <f t="shared" ref="G6:G65" si="4">AE6</f>
        <v>100388</v>
      </c>
      <c r="H6" s="170">
        <f t="shared" ref="H6:H65" si="5">F6/G6*100</f>
        <v>51.480256604375029</v>
      </c>
      <c r="I6" s="166"/>
      <c r="J6" s="166"/>
      <c r="K6" s="166"/>
      <c r="M6" s="74" t="s">
        <v>121</v>
      </c>
      <c r="N6" s="89">
        <v>1220983.6100000001</v>
      </c>
      <c r="O6" s="89">
        <v>3991902.24</v>
      </c>
      <c r="P6" s="90">
        <f t="shared" ref="P6:P66" si="6">N6+O6</f>
        <v>5212885.8500000006</v>
      </c>
      <c r="Q6" s="89">
        <v>25840</v>
      </c>
      <c r="R6" s="89">
        <v>25840</v>
      </c>
      <c r="S6" s="91">
        <f t="shared" ref="S6:S66" si="7">Q6+R6</f>
        <v>51680</v>
      </c>
      <c r="T6" s="102">
        <f t="shared" ref="T6:T66" si="8">P6+S6</f>
        <v>5264565.8500000006</v>
      </c>
      <c r="U6" s="92">
        <f t="shared" ref="U6:U66" si="9">N6+Q6</f>
        <v>1246823.6100000001</v>
      </c>
      <c r="V6" s="92">
        <f t="shared" ref="V6:V66" si="10">O6+R6</f>
        <v>4017742.24</v>
      </c>
      <c r="W6" s="65"/>
      <c r="Y6" s="94">
        <v>1190826.3100000003</v>
      </c>
      <c r="Z6" s="94">
        <v>3949542.0100000002</v>
      </c>
      <c r="AA6" s="93">
        <f t="shared" ref="AA6:AA66" si="11">Y6+Z6</f>
        <v>5140368.32</v>
      </c>
      <c r="AC6" s="262">
        <v>30157.3</v>
      </c>
      <c r="AD6" s="262">
        <v>70230.7</v>
      </c>
      <c r="AE6" s="74">
        <f t="shared" ref="AE6:AE66" si="12">AC6+AD6</f>
        <v>100388</v>
      </c>
      <c r="AG6" s="62">
        <f t="shared" ref="AG6:AG25" si="13">Y6+AC6</f>
        <v>1220983.6100000003</v>
      </c>
      <c r="AH6" s="62">
        <f t="shared" ref="AH6:AH25" si="14">Z6+AD6</f>
        <v>4019772.7100000004</v>
      </c>
    </row>
    <row r="7" spans="1:36">
      <c r="A7" s="85">
        <v>3</v>
      </c>
      <c r="B7" s="74" t="s">
        <v>3</v>
      </c>
      <c r="C7" s="71">
        <f t="shared" si="0"/>
        <v>10651401.9</v>
      </c>
      <c r="D7" s="71">
        <f t="shared" si="1"/>
        <v>10577940.699999999</v>
      </c>
      <c r="E7" s="72">
        <f t="shared" si="2"/>
        <v>100.69447543792718</v>
      </c>
      <c r="F7" s="170">
        <f t="shared" si="3"/>
        <v>160960</v>
      </c>
      <c r="G7" s="170">
        <f t="shared" si="4"/>
        <v>245092</v>
      </c>
      <c r="H7" s="170">
        <f t="shared" si="5"/>
        <v>65.673298190067413</v>
      </c>
      <c r="I7" s="166"/>
      <c r="J7" s="166"/>
      <c r="K7" s="166"/>
      <c r="M7" s="74" t="s">
        <v>114</v>
      </c>
      <c r="N7" s="89">
        <v>2122446.89</v>
      </c>
      <c r="O7" s="89">
        <v>8528955.0099999998</v>
      </c>
      <c r="P7" s="90">
        <f t="shared" si="6"/>
        <v>10651401.9</v>
      </c>
      <c r="Q7" s="89">
        <v>80480</v>
      </c>
      <c r="R7" s="89">
        <v>80480</v>
      </c>
      <c r="S7" s="91">
        <f t="shared" si="7"/>
        <v>160960</v>
      </c>
      <c r="T7" s="102">
        <f t="shared" si="8"/>
        <v>10812361.9</v>
      </c>
      <c r="U7" s="92">
        <f t="shared" si="9"/>
        <v>2202926.89</v>
      </c>
      <c r="V7" s="92">
        <f t="shared" si="10"/>
        <v>8609435.0099999998</v>
      </c>
      <c r="W7" s="65"/>
      <c r="Y7" s="94">
        <v>2033000.1899999997</v>
      </c>
      <c r="Z7" s="94">
        <v>8544940.5099999998</v>
      </c>
      <c r="AA7" s="93">
        <f t="shared" si="11"/>
        <v>10577940.699999999</v>
      </c>
      <c r="AC7" s="262">
        <v>89446.7</v>
      </c>
      <c r="AD7" s="262">
        <v>155645.29999999999</v>
      </c>
      <c r="AE7" s="74">
        <f t="shared" si="12"/>
        <v>245092</v>
      </c>
      <c r="AG7" s="62">
        <f t="shared" si="13"/>
        <v>2122446.8899999997</v>
      </c>
      <c r="AH7" s="62">
        <f t="shared" si="14"/>
        <v>8700585.8100000005</v>
      </c>
    </row>
    <row r="8" spans="1:36">
      <c r="A8" s="85">
        <v>4</v>
      </c>
      <c r="B8" s="74" t="s">
        <v>4</v>
      </c>
      <c r="C8" s="71">
        <f t="shared" si="0"/>
        <v>13071094.220000001</v>
      </c>
      <c r="D8" s="71">
        <f t="shared" si="1"/>
        <v>13040128.02</v>
      </c>
      <c r="E8" s="72">
        <f t="shared" si="2"/>
        <v>100.23746852755208</v>
      </c>
      <c r="F8" s="170">
        <f>S8</f>
        <v>127680</v>
      </c>
      <c r="G8" s="170">
        <f t="shared" si="4"/>
        <v>160200.20000000001</v>
      </c>
      <c r="H8" s="170">
        <f t="shared" si="5"/>
        <v>79.700275030867616</v>
      </c>
      <c r="I8" s="166"/>
      <c r="J8" s="166"/>
      <c r="K8" s="166"/>
      <c r="M8" s="74" t="s">
        <v>114</v>
      </c>
      <c r="N8" s="89">
        <v>4025928.81</v>
      </c>
      <c r="O8" s="89">
        <v>9045165.4100000001</v>
      </c>
      <c r="P8" s="90">
        <f t="shared" si="6"/>
        <v>13071094.220000001</v>
      </c>
      <c r="Q8" s="89">
        <v>63840</v>
      </c>
      <c r="R8" s="89">
        <v>63840</v>
      </c>
      <c r="S8" s="91">
        <f t="shared" si="7"/>
        <v>127680</v>
      </c>
      <c r="T8" s="102">
        <f t="shared" si="8"/>
        <v>13198774.220000001</v>
      </c>
      <c r="U8" s="92">
        <f t="shared" si="9"/>
        <v>4089768.81</v>
      </c>
      <c r="V8" s="92">
        <f t="shared" si="10"/>
        <v>9109005.4100000001</v>
      </c>
      <c r="W8" s="65"/>
      <c r="Y8" s="94">
        <v>3967190.3099999996</v>
      </c>
      <c r="Z8" s="94">
        <v>9072937.7100000009</v>
      </c>
      <c r="AA8" s="93">
        <f t="shared" si="11"/>
        <v>13040128.02</v>
      </c>
      <c r="AC8" s="262">
        <v>58738.5</v>
      </c>
      <c r="AD8" s="262">
        <v>101461.7</v>
      </c>
      <c r="AE8" s="74">
        <f t="shared" si="12"/>
        <v>160200.20000000001</v>
      </c>
      <c r="AG8" s="62">
        <f t="shared" si="13"/>
        <v>4025928.8099999996</v>
      </c>
      <c r="AH8" s="62">
        <f t="shared" si="14"/>
        <v>9174399.4100000001</v>
      </c>
    </row>
    <row r="9" spans="1:36">
      <c r="A9" s="85">
        <v>5</v>
      </c>
      <c r="B9" s="74" t="s">
        <v>5</v>
      </c>
      <c r="C9" s="71">
        <f t="shared" si="0"/>
        <v>4357414.17</v>
      </c>
      <c r="D9" s="71">
        <f t="shared" si="1"/>
        <v>4334808.4399999995</v>
      </c>
      <c r="E9" s="72">
        <f>C9/D9*100</f>
        <v>100.52149317121844</v>
      </c>
      <c r="F9" s="170">
        <f t="shared" ref="F9:F65" si="15">S9</f>
        <v>42900</v>
      </c>
      <c r="G9" s="170">
        <f t="shared" si="4"/>
        <v>63486</v>
      </c>
      <c r="H9" s="171">
        <f t="shared" si="5"/>
        <v>67.573953312541349</v>
      </c>
      <c r="I9" s="167"/>
      <c r="J9" s="167"/>
      <c r="K9" s="167"/>
      <c r="M9" s="74" t="s">
        <v>114</v>
      </c>
      <c r="N9" s="89">
        <v>246810</v>
      </c>
      <c r="O9" s="89">
        <v>4110604.17</v>
      </c>
      <c r="P9" s="90">
        <f t="shared" si="6"/>
        <v>4357414.17</v>
      </c>
      <c r="Q9" s="89">
        <v>21600</v>
      </c>
      <c r="R9" s="89">
        <v>21300</v>
      </c>
      <c r="S9" s="91">
        <f t="shared" si="7"/>
        <v>42900</v>
      </c>
      <c r="T9" s="102">
        <f t="shared" si="8"/>
        <v>4400314.17</v>
      </c>
      <c r="U9" s="92">
        <f t="shared" si="9"/>
        <v>268410</v>
      </c>
      <c r="V9" s="92">
        <f t="shared" si="10"/>
        <v>4131904.17</v>
      </c>
      <c r="W9" s="65"/>
      <c r="Y9" s="94">
        <v>225210</v>
      </c>
      <c r="Z9" s="94">
        <v>4109598.44</v>
      </c>
      <c r="AA9" s="93">
        <f t="shared" si="11"/>
        <v>4334808.4399999995</v>
      </c>
      <c r="AC9" s="262">
        <v>21600</v>
      </c>
      <c r="AD9" s="262">
        <v>41886</v>
      </c>
      <c r="AE9" s="74">
        <f t="shared" si="12"/>
        <v>63486</v>
      </c>
      <c r="AG9" s="62">
        <f t="shared" si="13"/>
        <v>246810</v>
      </c>
      <c r="AH9" s="62">
        <f t="shared" si="14"/>
        <v>4151484.44</v>
      </c>
    </row>
    <row r="10" spans="1:36">
      <c r="A10" s="85">
        <v>6</v>
      </c>
      <c r="B10" s="74" t="s">
        <v>6</v>
      </c>
      <c r="C10" s="71">
        <f t="shared" si="0"/>
        <v>15334689.74</v>
      </c>
      <c r="D10" s="71">
        <f t="shared" si="1"/>
        <v>14721463.08</v>
      </c>
      <c r="E10" s="72">
        <f>C10/D10*100</f>
        <v>104.16552795511953</v>
      </c>
      <c r="F10" s="170">
        <f t="shared" si="15"/>
        <v>222900</v>
      </c>
      <c r="G10" s="170">
        <f t="shared" si="4"/>
        <v>366810</v>
      </c>
      <c r="H10" s="170">
        <f t="shared" si="5"/>
        <v>60.76715465772471</v>
      </c>
      <c r="I10" s="167"/>
      <c r="J10" s="167"/>
      <c r="K10" s="167"/>
      <c r="M10" s="74" t="s">
        <v>114</v>
      </c>
      <c r="N10" s="89">
        <v>4119986.98</v>
      </c>
      <c r="O10" s="89">
        <v>11214702.76</v>
      </c>
      <c r="P10" s="90">
        <f t="shared" si="6"/>
        <v>15334689.74</v>
      </c>
      <c r="Q10" s="89">
        <v>111450</v>
      </c>
      <c r="R10" s="89">
        <v>111450</v>
      </c>
      <c r="S10" s="91">
        <f t="shared" si="7"/>
        <v>222900</v>
      </c>
      <c r="T10" s="102">
        <f t="shared" si="8"/>
        <v>15557589.74</v>
      </c>
      <c r="U10" s="92">
        <f t="shared" si="9"/>
        <v>4231436.9800000004</v>
      </c>
      <c r="V10" s="92">
        <f t="shared" si="10"/>
        <v>11326152.76</v>
      </c>
      <c r="W10" s="65"/>
      <c r="Y10" s="94">
        <v>3522615.32</v>
      </c>
      <c r="Z10" s="94">
        <v>11198847.76</v>
      </c>
      <c r="AA10" s="93">
        <f t="shared" si="11"/>
        <v>14721463.08</v>
      </c>
      <c r="AC10" s="262">
        <v>128055</v>
      </c>
      <c r="AD10" s="262">
        <v>238755</v>
      </c>
      <c r="AE10" s="74">
        <f t="shared" si="12"/>
        <v>366810</v>
      </c>
      <c r="AG10" s="62">
        <f t="shared" si="13"/>
        <v>3650670.32</v>
      </c>
      <c r="AH10" s="62">
        <f t="shared" si="14"/>
        <v>11437602.76</v>
      </c>
    </row>
    <row r="11" spans="1:36">
      <c r="A11" s="360">
        <v>7</v>
      </c>
      <c r="B11" s="357" t="s">
        <v>7</v>
      </c>
      <c r="C11" s="71">
        <f t="shared" si="0"/>
        <v>7072702.6899999995</v>
      </c>
      <c r="D11" s="71">
        <f t="shared" si="1"/>
        <v>6776329.1600000001</v>
      </c>
      <c r="E11" s="72">
        <f t="shared" si="2"/>
        <v>104.37365899740323</v>
      </c>
      <c r="F11" s="170">
        <f t="shared" si="15"/>
        <v>80860</v>
      </c>
      <c r="G11" s="170">
        <f t="shared" si="4"/>
        <v>125140</v>
      </c>
      <c r="H11" s="171">
        <f t="shared" si="5"/>
        <v>64.615630493846894</v>
      </c>
      <c r="I11" s="167"/>
      <c r="J11" s="167"/>
      <c r="K11" s="167"/>
      <c r="M11" s="74" t="s">
        <v>114</v>
      </c>
      <c r="N11" s="89">
        <v>1616673.68</v>
      </c>
      <c r="O11" s="89">
        <v>5456029.0099999998</v>
      </c>
      <c r="P11" s="90">
        <f t="shared" si="6"/>
        <v>7072702.6899999995</v>
      </c>
      <c r="Q11" s="89">
        <v>40430</v>
      </c>
      <c r="R11" s="89">
        <v>40430</v>
      </c>
      <c r="S11" s="91">
        <f t="shared" si="7"/>
        <v>80860</v>
      </c>
      <c r="T11" s="102">
        <f t="shared" si="8"/>
        <v>7153562.6899999995</v>
      </c>
      <c r="U11" s="92">
        <f t="shared" si="9"/>
        <v>1657103.68</v>
      </c>
      <c r="V11" s="92">
        <f t="shared" si="10"/>
        <v>5496459.0099999998</v>
      </c>
      <c r="W11" s="65"/>
      <c r="Y11" s="94">
        <v>1390703.48</v>
      </c>
      <c r="Z11" s="94">
        <v>5385625.6799999997</v>
      </c>
      <c r="AA11" s="93">
        <f t="shared" si="11"/>
        <v>6776329.1600000001</v>
      </c>
      <c r="AC11" s="262">
        <v>44415.199999999997</v>
      </c>
      <c r="AD11" s="262">
        <v>80724.800000000003</v>
      </c>
      <c r="AE11" s="74">
        <f t="shared" si="12"/>
        <v>125140</v>
      </c>
      <c r="AG11" s="254">
        <f t="shared" si="13"/>
        <v>1435118.68</v>
      </c>
      <c r="AH11" s="254">
        <f t="shared" si="14"/>
        <v>5466350.4799999995</v>
      </c>
    </row>
    <row r="12" spans="1:36">
      <c r="A12" s="362"/>
      <c r="B12" s="359"/>
      <c r="C12" s="71">
        <f t="shared" si="0"/>
        <v>87177</v>
      </c>
      <c r="D12" s="71">
        <f t="shared" si="1"/>
        <v>108011.20000000001</v>
      </c>
      <c r="E12" s="72">
        <f t="shared" si="2"/>
        <v>80.711074407098522</v>
      </c>
      <c r="F12" s="170"/>
      <c r="G12" s="170"/>
      <c r="H12" s="171"/>
      <c r="I12" s="167"/>
      <c r="J12" s="167"/>
      <c r="K12" s="167"/>
      <c r="M12" s="123" t="s">
        <v>115</v>
      </c>
      <c r="N12" s="89">
        <v>0</v>
      </c>
      <c r="O12" s="89">
        <v>87177</v>
      </c>
      <c r="P12" s="90">
        <f t="shared" si="6"/>
        <v>87177</v>
      </c>
      <c r="Q12" s="196"/>
      <c r="R12" s="196"/>
      <c r="S12" s="91">
        <f t="shared" ref="S12" si="16">Q12+R12</f>
        <v>0</v>
      </c>
      <c r="T12" s="102">
        <f t="shared" ref="T12" si="17">P12+S12</f>
        <v>87177</v>
      </c>
      <c r="U12" s="92">
        <f t="shared" ref="U12" si="18">N12+Q12</f>
        <v>0</v>
      </c>
      <c r="V12" s="92">
        <f t="shared" ref="V12" si="19">O12+R12</f>
        <v>87177</v>
      </c>
      <c r="W12" s="65"/>
      <c r="Y12" s="211"/>
      <c r="Z12" s="89">
        <v>108011.20000000001</v>
      </c>
      <c r="AA12" s="93">
        <f t="shared" si="11"/>
        <v>108011.20000000001</v>
      </c>
      <c r="AC12" s="170"/>
      <c r="AD12" s="170"/>
      <c r="AE12" s="74">
        <f t="shared" si="12"/>
        <v>0</v>
      </c>
      <c r="AG12" s="254">
        <f t="shared" si="13"/>
        <v>0</v>
      </c>
      <c r="AH12" s="254">
        <f t="shared" si="14"/>
        <v>108011.20000000001</v>
      </c>
      <c r="AJ12" s="214"/>
    </row>
    <row r="13" spans="1:36">
      <c r="A13" s="360">
        <v>8</v>
      </c>
      <c r="B13" s="357" t="s">
        <v>8</v>
      </c>
      <c r="C13" s="71">
        <f t="shared" si="0"/>
        <v>7078735.3399999999</v>
      </c>
      <c r="D13" s="71">
        <f t="shared" si="1"/>
        <v>6479865.9100000001</v>
      </c>
      <c r="E13" s="72">
        <f t="shared" si="2"/>
        <v>109.24200343522233</v>
      </c>
      <c r="F13" s="170">
        <f t="shared" si="15"/>
        <v>51900</v>
      </c>
      <c r="G13" s="170">
        <f t="shared" si="4"/>
        <v>219787.44</v>
      </c>
      <c r="H13" s="171">
        <f t="shared" si="5"/>
        <v>23.613724241931202</v>
      </c>
      <c r="I13" s="167"/>
      <c r="J13" s="167"/>
      <c r="K13" s="167"/>
      <c r="M13" s="74" t="s">
        <v>114</v>
      </c>
      <c r="N13" s="89">
        <v>2105567.63</v>
      </c>
      <c r="O13" s="89">
        <v>4973167.71</v>
      </c>
      <c r="P13" s="90">
        <f t="shared" si="6"/>
        <v>7078735.3399999999</v>
      </c>
      <c r="Q13" s="89">
        <v>25950</v>
      </c>
      <c r="R13" s="89">
        <v>25950</v>
      </c>
      <c r="S13" s="91">
        <f t="shared" si="7"/>
        <v>51900</v>
      </c>
      <c r="T13" s="102">
        <f t="shared" si="8"/>
        <v>7130635.3399999999</v>
      </c>
      <c r="U13" s="92">
        <f t="shared" si="9"/>
        <v>2131517.63</v>
      </c>
      <c r="V13" s="92">
        <f t="shared" si="10"/>
        <v>4999117.71</v>
      </c>
      <c r="W13" s="65"/>
      <c r="Y13" s="89">
        <v>1568593.1</v>
      </c>
      <c r="Z13" s="89">
        <v>4911272.8100000005</v>
      </c>
      <c r="AA13" s="93">
        <f t="shared" si="11"/>
        <v>6479865.9100000001</v>
      </c>
      <c r="AC13" s="262">
        <v>154317.54</v>
      </c>
      <c r="AD13" s="262">
        <v>65469.9</v>
      </c>
      <c r="AE13" s="74">
        <f t="shared" si="12"/>
        <v>219787.44</v>
      </c>
      <c r="AG13" s="254">
        <f t="shared" si="13"/>
        <v>1722910.6400000001</v>
      </c>
      <c r="AH13" s="254">
        <f t="shared" si="14"/>
        <v>4976742.7100000009</v>
      </c>
    </row>
    <row r="14" spans="1:36">
      <c r="A14" s="362"/>
      <c r="B14" s="359"/>
      <c r="C14" s="71">
        <f t="shared" si="0"/>
        <v>581149</v>
      </c>
      <c r="D14" s="71">
        <f t="shared" si="1"/>
        <v>847580.1</v>
      </c>
      <c r="E14" s="72">
        <f t="shared" si="2"/>
        <v>68.565673026065625</v>
      </c>
      <c r="F14" s="170"/>
      <c r="G14" s="170"/>
      <c r="H14" s="171"/>
      <c r="I14" s="167"/>
      <c r="J14" s="167"/>
      <c r="K14" s="167"/>
      <c r="M14" s="123" t="s">
        <v>115</v>
      </c>
      <c r="N14" s="196"/>
      <c r="O14" s="89">
        <v>581149</v>
      </c>
      <c r="P14" s="90">
        <f t="shared" si="6"/>
        <v>581149</v>
      </c>
      <c r="Q14" s="196"/>
      <c r="R14" s="196"/>
      <c r="S14" s="91">
        <f t="shared" si="7"/>
        <v>0</v>
      </c>
      <c r="T14" s="102">
        <f t="shared" ref="T14" si="20">P14+S14</f>
        <v>581149</v>
      </c>
      <c r="U14" s="92">
        <f t="shared" ref="U14" si="21">N14+Q14</f>
        <v>0</v>
      </c>
      <c r="V14" s="92">
        <f t="shared" ref="V14" si="22">O14+R14</f>
        <v>581149</v>
      </c>
      <c r="W14" s="65"/>
      <c r="Y14" s="89">
        <v>218106.09999999998</v>
      </c>
      <c r="Z14" s="89">
        <v>629474</v>
      </c>
      <c r="AA14" s="93">
        <f t="shared" si="11"/>
        <v>847580.1</v>
      </c>
      <c r="AC14" s="123"/>
      <c r="AD14" s="123"/>
      <c r="AE14" s="74">
        <f t="shared" si="12"/>
        <v>0</v>
      </c>
      <c r="AG14" s="254">
        <f t="shared" si="13"/>
        <v>218106.09999999998</v>
      </c>
      <c r="AH14" s="254">
        <f t="shared" si="14"/>
        <v>629474</v>
      </c>
      <c r="AJ14" s="214"/>
    </row>
    <row r="15" spans="1:36">
      <c r="A15" s="360">
        <v>9</v>
      </c>
      <c r="B15" s="357" t="s">
        <v>9</v>
      </c>
      <c r="C15" s="71">
        <f t="shared" si="0"/>
        <v>18882035.77</v>
      </c>
      <c r="D15" s="71">
        <f t="shared" si="1"/>
        <v>17984332.859999999</v>
      </c>
      <c r="E15" s="72">
        <f t="shared" si="2"/>
        <v>104.99158304613363</v>
      </c>
      <c r="F15" s="170">
        <f t="shared" si="15"/>
        <v>448920</v>
      </c>
      <c r="G15" s="170">
        <f t="shared" si="4"/>
        <v>820125</v>
      </c>
      <c r="H15" s="170">
        <f t="shared" si="5"/>
        <v>54.737997256515783</v>
      </c>
      <c r="I15" s="167"/>
      <c r="J15" s="167"/>
      <c r="K15" s="167"/>
      <c r="M15" s="74" t="s">
        <v>114</v>
      </c>
      <c r="N15" s="89">
        <v>3411715.76</v>
      </c>
      <c r="O15" s="89">
        <v>15470320.01</v>
      </c>
      <c r="P15" s="90">
        <f t="shared" si="6"/>
        <v>18882035.77</v>
      </c>
      <c r="Q15" s="89">
        <v>224460</v>
      </c>
      <c r="R15" s="89">
        <v>224460</v>
      </c>
      <c r="S15" s="91">
        <f t="shared" si="7"/>
        <v>448920</v>
      </c>
      <c r="T15" s="102">
        <f>P15+S15</f>
        <v>19330955.77</v>
      </c>
      <c r="U15" s="92">
        <f t="shared" ref="U15:V17" si="23">N15+Q15</f>
        <v>3636175.76</v>
      </c>
      <c r="V15" s="92">
        <f t="shared" si="23"/>
        <v>15694780.01</v>
      </c>
      <c r="W15" s="65"/>
      <c r="Y15" s="89">
        <v>2546545.6500000004</v>
      </c>
      <c r="Z15" s="89">
        <v>15437787.210000001</v>
      </c>
      <c r="AA15" s="94">
        <f t="shared" si="11"/>
        <v>17984332.859999999</v>
      </c>
      <c r="AB15" s="255"/>
      <c r="AC15" s="262">
        <v>413784.9</v>
      </c>
      <c r="AD15" s="262">
        <v>406340.1</v>
      </c>
      <c r="AE15" s="74">
        <f t="shared" si="12"/>
        <v>820125</v>
      </c>
      <c r="AG15" s="254">
        <f t="shared" si="13"/>
        <v>2960330.5500000003</v>
      </c>
      <c r="AH15" s="254">
        <f t="shared" si="14"/>
        <v>15844127.310000001</v>
      </c>
    </row>
    <row r="16" spans="1:36">
      <c r="A16" s="362"/>
      <c r="B16" s="359"/>
      <c r="C16" s="71">
        <f t="shared" si="0"/>
        <v>756703</v>
      </c>
      <c r="D16" s="71">
        <f t="shared" si="1"/>
        <v>1057183.8500000001</v>
      </c>
      <c r="E16" s="72">
        <f t="shared" si="2"/>
        <v>71.577237961022576</v>
      </c>
      <c r="F16" s="170"/>
      <c r="G16" s="170"/>
      <c r="H16" s="171"/>
      <c r="I16" s="167"/>
      <c r="J16" s="167"/>
      <c r="K16" s="167"/>
      <c r="M16" s="123" t="s">
        <v>115</v>
      </c>
      <c r="N16" s="197"/>
      <c r="O16" s="170">
        <v>756703</v>
      </c>
      <c r="P16" s="90">
        <f t="shared" si="6"/>
        <v>756703</v>
      </c>
      <c r="Q16" s="196"/>
      <c r="R16" s="196"/>
      <c r="S16" s="91">
        <f t="shared" si="7"/>
        <v>0</v>
      </c>
      <c r="T16" s="102">
        <f t="shared" si="8"/>
        <v>756703</v>
      </c>
      <c r="U16" s="92">
        <f t="shared" si="23"/>
        <v>0</v>
      </c>
      <c r="V16" s="92">
        <f t="shared" si="23"/>
        <v>756703</v>
      </c>
      <c r="W16" s="65"/>
      <c r="Y16" s="89">
        <v>224322.25</v>
      </c>
      <c r="Z16" s="89">
        <v>832861.6</v>
      </c>
      <c r="AA16" s="94">
        <f t="shared" si="11"/>
        <v>1057183.8500000001</v>
      </c>
      <c r="AB16" s="255"/>
      <c r="AC16" s="170"/>
      <c r="AD16" s="170"/>
      <c r="AE16" s="74">
        <f t="shared" si="12"/>
        <v>0</v>
      </c>
      <c r="AG16" s="254">
        <f t="shared" si="13"/>
        <v>224322.25</v>
      </c>
      <c r="AH16" s="254">
        <f t="shared" si="14"/>
        <v>832861.6</v>
      </c>
    </row>
    <row r="17" spans="1:40">
      <c r="A17" s="360">
        <v>10</v>
      </c>
      <c r="B17" s="357" t="s">
        <v>10</v>
      </c>
      <c r="C17" s="71">
        <f t="shared" si="0"/>
        <v>8255314.3399999999</v>
      </c>
      <c r="D17" s="71">
        <f t="shared" si="1"/>
        <v>7649012.9900000002</v>
      </c>
      <c r="E17" s="72">
        <f t="shared" si="2"/>
        <v>107.92653053135943</v>
      </c>
      <c r="F17" s="170">
        <f t="shared" si="15"/>
        <v>101220</v>
      </c>
      <c r="G17" s="170">
        <f t="shared" si="4"/>
        <v>307784.76</v>
      </c>
      <c r="H17" s="170">
        <f t="shared" si="5"/>
        <v>32.88661855772196</v>
      </c>
      <c r="I17" s="166"/>
      <c r="J17" s="166"/>
      <c r="K17" s="166"/>
      <c r="M17" s="74" t="s">
        <v>121</v>
      </c>
      <c r="N17" s="89">
        <v>1304201.54</v>
      </c>
      <c r="O17" s="89">
        <v>6951112.7999999998</v>
      </c>
      <c r="P17" s="90">
        <f t="shared" si="6"/>
        <v>8255314.3399999999</v>
      </c>
      <c r="Q17" s="89">
        <v>50610</v>
      </c>
      <c r="R17" s="89">
        <v>50610</v>
      </c>
      <c r="S17" s="91">
        <f t="shared" si="7"/>
        <v>101220</v>
      </c>
      <c r="T17" s="102">
        <f>P17+S17</f>
        <v>8356534.3399999999</v>
      </c>
      <c r="U17" s="92">
        <f t="shared" si="23"/>
        <v>1354811.54</v>
      </c>
      <c r="V17" s="92">
        <f t="shared" si="23"/>
        <v>7001722.7999999998</v>
      </c>
      <c r="W17" s="65"/>
      <c r="Y17" s="89">
        <v>813619.29</v>
      </c>
      <c r="Z17" s="89">
        <v>6835393.7000000002</v>
      </c>
      <c r="AA17" s="94">
        <f t="shared" si="11"/>
        <v>7649012.9900000002</v>
      </c>
      <c r="AB17" s="255"/>
      <c r="AC17" s="262">
        <v>201492.66</v>
      </c>
      <c r="AD17" s="262">
        <v>106292.1</v>
      </c>
      <c r="AE17" s="74">
        <f t="shared" si="12"/>
        <v>307784.76</v>
      </c>
      <c r="AG17" s="254">
        <f t="shared" si="13"/>
        <v>1015111.9500000001</v>
      </c>
      <c r="AH17" s="254">
        <f t="shared" si="14"/>
        <v>6941685.7999999998</v>
      </c>
    </row>
    <row r="18" spans="1:40">
      <c r="A18" s="362"/>
      <c r="B18" s="359"/>
      <c r="C18" s="71">
        <f t="shared" si="0"/>
        <v>544835</v>
      </c>
      <c r="D18" s="71">
        <f t="shared" si="1"/>
        <v>891536.87</v>
      </c>
      <c r="E18" s="72">
        <f t="shared" si="2"/>
        <v>61.111886488777522</v>
      </c>
      <c r="F18" s="170"/>
      <c r="G18" s="170"/>
      <c r="H18" s="170"/>
      <c r="I18" s="166"/>
      <c r="J18" s="166"/>
      <c r="K18" s="166"/>
      <c r="M18" s="123" t="s">
        <v>115</v>
      </c>
      <c r="N18" s="196"/>
      <c r="O18" s="89">
        <v>544835</v>
      </c>
      <c r="P18" s="90">
        <f t="shared" si="6"/>
        <v>544835</v>
      </c>
      <c r="Q18" s="196"/>
      <c r="R18" s="196"/>
      <c r="S18" s="91">
        <f t="shared" si="7"/>
        <v>0</v>
      </c>
      <c r="T18" s="102">
        <f t="shared" si="8"/>
        <v>544835</v>
      </c>
      <c r="U18" s="92">
        <f t="shared" si="9"/>
        <v>0</v>
      </c>
      <c r="V18" s="92">
        <f t="shared" si="10"/>
        <v>544835</v>
      </c>
      <c r="W18" s="65"/>
      <c r="Y18" s="89">
        <v>236054.87</v>
      </c>
      <c r="Z18" s="89">
        <v>655482</v>
      </c>
      <c r="AA18" s="94">
        <f t="shared" si="11"/>
        <v>891536.87</v>
      </c>
      <c r="AB18" s="255"/>
      <c r="AC18" s="170"/>
      <c r="AD18" s="170"/>
      <c r="AE18" s="74">
        <f t="shared" si="12"/>
        <v>0</v>
      </c>
      <c r="AG18" s="254">
        <f t="shared" si="13"/>
        <v>236054.87</v>
      </c>
      <c r="AH18" s="254">
        <f t="shared" si="14"/>
        <v>655482</v>
      </c>
    </row>
    <row r="19" spans="1:40">
      <c r="A19" s="85">
        <v>11</v>
      </c>
      <c r="B19" s="74" t="s">
        <v>53</v>
      </c>
      <c r="C19" s="71">
        <f t="shared" si="0"/>
        <v>21513692.330000002</v>
      </c>
      <c r="D19" s="71">
        <f t="shared" si="1"/>
        <v>21265717.909999996</v>
      </c>
      <c r="E19" s="72">
        <f t="shared" si="2"/>
        <v>101.16607593992111</v>
      </c>
      <c r="F19" s="170">
        <f t="shared" si="15"/>
        <v>694660</v>
      </c>
      <c r="G19" s="170">
        <f t="shared" si="4"/>
        <v>942628</v>
      </c>
      <c r="H19" s="170">
        <f t="shared" si="5"/>
        <v>73.693970474036419</v>
      </c>
      <c r="I19" s="166"/>
      <c r="J19" s="166"/>
      <c r="K19" s="166"/>
      <c r="M19" s="74" t="s">
        <v>114</v>
      </c>
      <c r="N19" s="89">
        <v>4344790.66</v>
      </c>
      <c r="O19" s="89">
        <v>17168901.670000002</v>
      </c>
      <c r="P19" s="90">
        <f t="shared" si="6"/>
        <v>21513692.330000002</v>
      </c>
      <c r="Q19" s="89">
        <v>347330</v>
      </c>
      <c r="R19" s="89">
        <v>347330</v>
      </c>
      <c r="S19" s="91">
        <f t="shared" si="7"/>
        <v>694660</v>
      </c>
      <c r="T19" s="102">
        <f t="shared" si="8"/>
        <v>22208352.330000002</v>
      </c>
      <c r="U19" s="92">
        <f t="shared" si="9"/>
        <v>4692120.66</v>
      </c>
      <c r="V19" s="92">
        <f t="shared" si="10"/>
        <v>17516231.670000002</v>
      </c>
      <c r="W19" s="65"/>
      <c r="Y19" s="89">
        <v>3960265.459999999</v>
      </c>
      <c r="Z19" s="89">
        <v>17305452.449999999</v>
      </c>
      <c r="AA19" s="93">
        <f t="shared" si="11"/>
        <v>21265717.909999996</v>
      </c>
      <c r="AC19" s="262">
        <v>384525.2</v>
      </c>
      <c r="AD19" s="262">
        <v>558102.80000000005</v>
      </c>
      <c r="AE19" s="74">
        <f t="shared" si="12"/>
        <v>942628</v>
      </c>
      <c r="AG19" s="254">
        <f t="shared" si="13"/>
        <v>4344790.6599999992</v>
      </c>
      <c r="AH19" s="254">
        <f t="shared" si="14"/>
        <v>17863555.25</v>
      </c>
    </row>
    <row r="20" spans="1:40">
      <c r="A20" s="360">
        <v>12</v>
      </c>
      <c r="B20" s="357" t="s">
        <v>214</v>
      </c>
      <c r="C20" s="71">
        <f t="shared" si="0"/>
        <v>41681161.329999998</v>
      </c>
      <c r="D20" s="71">
        <f t="shared" si="1"/>
        <v>40264121.350000001</v>
      </c>
      <c r="E20" s="72">
        <f t="shared" si="2"/>
        <v>103.51936148732077</v>
      </c>
      <c r="F20" s="170">
        <f t="shared" si="15"/>
        <v>1009940</v>
      </c>
      <c r="G20" s="170">
        <f t="shared" si="4"/>
        <v>1639157.77</v>
      </c>
      <c r="H20" s="170">
        <f t="shared" si="5"/>
        <v>61.613349153083661</v>
      </c>
      <c r="I20" s="166"/>
      <c r="J20" s="166"/>
      <c r="K20" s="166"/>
      <c r="M20" s="74" t="s">
        <v>114</v>
      </c>
      <c r="N20" s="89">
        <v>14665612.15</v>
      </c>
      <c r="O20" s="89">
        <v>27015549.18</v>
      </c>
      <c r="P20" s="90">
        <f t="shared" si="6"/>
        <v>41681161.329999998</v>
      </c>
      <c r="Q20" s="89">
        <v>504970</v>
      </c>
      <c r="R20" s="89">
        <v>504970</v>
      </c>
      <c r="S20" s="91">
        <f t="shared" si="7"/>
        <v>1009940</v>
      </c>
      <c r="T20" s="102">
        <f t="shared" si="8"/>
        <v>42691101.329999998</v>
      </c>
      <c r="U20" s="92">
        <f t="shared" si="9"/>
        <v>15170582.15</v>
      </c>
      <c r="V20" s="92">
        <f t="shared" si="10"/>
        <v>27520519.18</v>
      </c>
      <c r="W20" s="65"/>
      <c r="Y20" s="89">
        <v>12423417.040000001</v>
      </c>
      <c r="Z20" s="89">
        <v>27840704.310000002</v>
      </c>
      <c r="AA20" s="93">
        <f t="shared" si="11"/>
        <v>40264121.350000001</v>
      </c>
      <c r="AC20" s="262">
        <v>901635.77</v>
      </c>
      <c r="AD20" s="262">
        <v>737522</v>
      </c>
      <c r="AE20" s="74">
        <f t="shared" si="12"/>
        <v>1639157.77</v>
      </c>
      <c r="AG20" s="254">
        <f t="shared" si="13"/>
        <v>13325052.810000001</v>
      </c>
      <c r="AH20" s="254">
        <f t="shared" si="14"/>
        <v>28578226.310000002</v>
      </c>
    </row>
    <row r="21" spans="1:40">
      <c r="A21" s="362"/>
      <c r="B21" s="359"/>
      <c r="C21" s="71">
        <f t="shared" si="0"/>
        <v>1785834</v>
      </c>
      <c r="D21" s="71">
        <f t="shared" si="1"/>
        <v>1354191.55</v>
      </c>
      <c r="E21" s="72">
        <f t="shared" si="2"/>
        <v>131.8745490621323</v>
      </c>
      <c r="F21" s="170"/>
      <c r="G21" s="170"/>
      <c r="H21" s="170"/>
      <c r="I21" s="166"/>
      <c r="J21" s="166"/>
      <c r="K21" s="166"/>
      <c r="M21" s="123" t="s">
        <v>115</v>
      </c>
      <c r="N21" s="196"/>
      <c r="O21" s="89">
        <v>1785834</v>
      </c>
      <c r="P21" s="90">
        <f t="shared" si="6"/>
        <v>1785834</v>
      </c>
      <c r="Q21" s="196"/>
      <c r="R21" s="89"/>
      <c r="S21" s="91">
        <f t="shared" si="7"/>
        <v>0</v>
      </c>
      <c r="T21" s="102">
        <f t="shared" ref="T21" si="24">P21+S21</f>
        <v>1785834</v>
      </c>
      <c r="U21" s="92">
        <f t="shared" ref="U21" si="25">N21+Q21</f>
        <v>0</v>
      </c>
      <c r="V21" s="92">
        <f t="shared" ref="V21" si="26">O21+R21</f>
        <v>1785834</v>
      </c>
      <c r="W21" s="65"/>
      <c r="Y21" s="89">
        <v>74104.100000000006</v>
      </c>
      <c r="Z21" s="89">
        <v>1280087.45</v>
      </c>
      <c r="AA21" s="93">
        <f t="shared" si="11"/>
        <v>1354191.55</v>
      </c>
      <c r="AC21" s="123"/>
      <c r="AD21" s="123"/>
      <c r="AE21" s="74">
        <f t="shared" si="12"/>
        <v>0</v>
      </c>
      <c r="AG21" s="254">
        <f t="shared" si="13"/>
        <v>74104.100000000006</v>
      </c>
      <c r="AH21" s="254">
        <f t="shared" si="14"/>
        <v>1280087.45</v>
      </c>
      <c r="AJ21" s="214"/>
    </row>
    <row r="22" spans="1:40">
      <c r="A22" s="360">
        <v>13</v>
      </c>
      <c r="B22" s="388" t="s">
        <v>213</v>
      </c>
      <c r="C22" s="71">
        <f t="shared" si="0"/>
        <v>27422084.650000002</v>
      </c>
      <c r="D22" s="71">
        <f t="shared" si="1"/>
        <v>26028935.869999997</v>
      </c>
      <c r="E22" s="72">
        <f t="shared" si="2"/>
        <v>105.35230785829282</v>
      </c>
      <c r="F22" s="170">
        <f t="shared" si="15"/>
        <v>739980</v>
      </c>
      <c r="G22" s="170">
        <f t="shared" si="4"/>
        <v>1343837.3900000001</v>
      </c>
      <c r="H22" s="170">
        <f t="shared" si="5"/>
        <v>55.064697969149364</v>
      </c>
      <c r="I22" s="166"/>
      <c r="J22" s="166"/>
      <c r="K22" s="166"/>
      <c r="M22" s="74" t="s">
        <v>114</v>
      </c>
      <c r="N22" s="89">
        <v>9038552.1400000006</v>
      </c>
      <c r="O22" s="89">
        <v>18383532.510000002</v>
      </c>
      <c r="P22" s="90">
        <f t="shared" si="6"/>
        <v>27422084.650000002</v>
      </c>
      <c r="Q22" s="89">
        <v>369990</v>
      </c>
      <c r="R22" s="89">
        <v>369990</v>
      </c>
      <c r="S22" s="91">
        <f t="shared" si="7"/>
        <v>739980</v>
      </c>
      <c r="T22" s="102">
        <f t="shared" si="8"/>
        <v>28162064.650000002</v>
      </c>
      <c r="U22" s="92">
        <f t="shared" si="9"/>
        <v>9408542.1400000006</v>
      </c>
      <c r="V22" s="92">
        <f t="shared" si="10"/>
        <v>18753522.510000002</v>
      </c>
      <c r="W22" s="65"/>
      <c r="Y22" s="89">
        <v>7644970.25</v>
      </c>
      <c r="Z22" s="89">
        <v>18383965.619999997</v>
      </c>
      <c r="AA22" s="93">
        <f t="shared" si="11"/>
        <v>26028935.869999997</v>
      </c>
      <c r="AC22" s="263">
        <v>753665.09</v>
      </c>
      <c r="AD22" s="262">
        <v>590172.30000000005</v>
      </c>
      <c r="AE22" s="93">
        <f t="shared" si="12"/>
        <v>1343837.3900000001</v>
      </c>
      <c r="AG22" s="254">
        <f t="shared" si="13"/>
        <v>8398635.3399999999</v>
      </c>
      <c r="AH22" s="254">
        <f>Z22+AD22</f>
        <v>18974137.919999998</v>
      </c>
    </row>
    <row r="23" spans="1:40">
      <c r="A23" s="362"/>
      <c r="B23" s="389"/>
      <c r="C23" s="71">
        <f t="shared" si="0"/>
        <v>1634492</v>
      </c>
      <c r="D23" s="71">
        <f t="shared" si="1"/>
        <v>1876037.2200000002</v>
      </c>
      <c r="E23" s="72">
        <f t="shared" si="2"/>
        <v>87.124710670718983</v>
      </c>
      <c r="F23" s="170"/>
      <c r="G23" s="170"/>
      <c r="H23" s="171"/>
      <c r="I23" s="166"/>
      <c r="J23" s="166"/>
      <c r="K23" s="166"/>
      <c r="M23" s="74" t="s">
        <v>115</v>
      </c>
      <c r="N23" s="89">
        <v>0</v>
      </c>
      <c r="O23" s="89">
        <v>1634492</v>
      </c>
      <c r="P23" s="90">
        <f t="shared" si="6"/>
        <v>1634492</v>
      </c>
      <c r="Q23" s="196"/>
      <c r="R23" s="196"/>
      <c r="S23" s="91">
        <f t="shared" si="7"/>
        <v>0</v>
      </c>
      <c r="T23" s="102">
        <f t="shared" ref="T23" si="27">P23+S23</f>
        <v>1634492</v>
      </c>
      <c r="U23" s="92">
        <f t="shared" ref="U23" si="28">N23+Q23</f>
        <v>0</v>
      </c>
      <c r="V23" s="92">
        <f t="shared" ref="V23" si="29">O23+R23</f>
        <v>1634492</v>
      </c>
      <c r="W23" s="65"/>
      <c r="Y23" s="89">
        <v>92164.21</v>
      </c>
      <c r="Z23" s="89">
        <v>1783873.0100000002</v>
      </c>
      <c r="AA23" s="93">
        <f t="shared" si="11"/>
        <v>1876037.2200000002</v>
      </c>
      <c r="AC23" s="123"/>
      <c r="AD23" s="123"/>
      <c r="AE23" s="74">
        <f t="shared" si="12"/>
        <v>0</v>
      </c>
      <c r="AG23" s="254">
        <f t="shared" si="13"/>
        <v>92164.21</v>
      </c>
      <c r="AH23" s="254">
        <f t="shared" si="14"/>
        <v>1783873.0100000002</v>
      </c>
      <c r="AJ23" s="214"/>
    </row>
    <row r="24" spans="1:40">
      <c r="A24" s="85">
        <v>14</v>
      </c>
      <c r="B24" s="74" t="s">
        <v>13</v>
      </c>
      <c r="C24" s="71">
        <f t="shared" si="0"/>
        <v>25031638</v>
      </c>
      <c r="D24" s="71">
        <f t="shared" si="1"/>
        <v>24652946.760000002</v>
      </c>
      <c r="E24" s="72">
        <f t="shared" si="2"/>
        <v>101.53608914863854</v>
      </c>
      <c r="F24" s="170">
        <f t="shared" si="15"/>
        <v>860180</v>
      </c>
      <c r="G24" s="170">
        <f t="shared" si="4"/>
        <v>1111580</v>
      </c>
      <c r="H24" s="170">
        <f t="shared" si="5"/>
        <v>77.383544144371072</v>
      </c>
      <c r="I24" s="166"/>
      <c r="J24" s="166"/>
      <c r="K24" s="166"/>
      <c r="M24" s="74" t="s">
        <v>114</v>
      </c>
      <c r="N24" s="89">
        <v>3038448.01</v>
      </c>
      <c r="O24" s="89">
        <v>21993189.989999998</v>
      </c>
      <c r="P24" s="90">
        <f t="shared" si="6"/>
        <v>25031638</v>
      </c>
      <c r="Q24" s="89">
        <v>430090</v>
      </c>
      <c r="R24" s="89">
        <v>430090</v>
      </c>
      <c r="S24" s="91">
        <f t="shared" si="7"/>
        <v>860180</v>
      </c>
      <c r="T24" s="102">
        <f t="shared" si="8"/>
        <v>25891818</v>
      </c>
      <c r="U24" s="92">
        <f t="shared" si="9"/>
        <v>3468538.01</v>
      </c>
      <c r="V24" s="92">
        <f t="shared" si="10"/>
        <v>22423279.989999998</v>
      </c>
      <c r="W24" s="65"/>
      <c r="Y24" s="89">
        <v>2428513.5699999998</v>
      </c>
      <c r="Z24" s="89">
        <v>22224433.190000001</v>
      </c>
      <c r="AA24" s="93">
        <f t="shared" si="11"/>
        <v>24652946.760000002</v>
      </c>
      <c r="AC24" s="262">
        <v>482643</v>
      </c>
      <c r="AD24" s="262">
        <v>628937</v>
      </c>
      <c r="AE24" s="74">
        <f t="shared" si="12"/>
        <v>1111580</v>
      </c>
      <c r="AG24" s="254">
        <f t="shared" si="13"/>
        <v>2911156.57</v>
      </c>
      <c r="AH24" s="254">
        <f t="shared" si="14"/>
        <v>22853370.190000001</v>
      </c>
      <c r="AJ24" s="214"/>
      <c r="AN24" s="66" t="s">
        <v>212</v>
      </c>
    </row>
    <row r="25" spans="1:40">
      <c r="A25" s="85">
        <v>15</v>
      </c>
      <c r="B25" s="74" t="s">
        <v>14</v>
      </c>
      <c r="C25" s="71">
        <f t="shared" si="0"/>
        <v>9881693.9400000013</v>
      </c>
      <c r="D25" s="71">
        <f t="shared" si="1"/>
        <v>9651536.3099999987</v>
      </c>
      <c r="E25" s="72">
        <f t="shared" si="2"/>
        <v>102.38467351318499</v>
      </c>
      <c r="F25" s="170">
        <f t="shared" si="15"/>
        <v>146240</v>
      </c>
      <c r="G25" s="170">
        <f t="shared" si="4"/>
        <v>243656</v>
      </c>
      <c r="H25" s="170">
        <f t="shared" si="5"/>
        <v>60.019043241291001</v>
      </c>
      <c r="I25" s="166"/>
      <c r="J25" s="166"/>
      <c r="K25" s="166"/>
      <c r="M25" s="74" t="s">
        <v>114</v>
      </c>
      <c r="N25" s="89">
        <v>1729310.12</v>
      </c>
      <c r="O25" s="89">
        <v>8152383.8200000003</v>
      </c>
      <c r="P25" s="90">
        <f t="shared" si="6"/>
        <v>9881693.9400000013</v>
      </c>
      <c r="Q25" s="89">
        <v>73120</v>
      </c>
      <c r="R25" s="89">
        <v>73120</v>
      </c>
      <c r="S25" s="91">
        <f t="shared" si="7"/>
        <v>146240</v>
      </c>
      <c r="T25" s="102">
        <f t="shared" si="8"/>
        <v>10027933.940000001</v>
      </c>
      <c r="U25" s="92">
        <f t="shared" si="9"/>
        <v>1802430.12</v>
      </c>
      <c r="V25" s="92">
        <f t="shared" si="10"/>
        <v>8225503.8200000003</v>
      </c>
      <c r="W25" s="65"/>
      <c r="Y25" s="89">
        <v>1513485.4899999998</v>
      </c>
      <c r="Z25" s="89">
        <v>8138050.8199999994</v>
      </c>
      <c r="AA25" s="93">
        <f t="shared" si="11"/>
        <v>9651536.3099999987</v>
      </c>
      <c r="AC25" s="262">
        <v>83083</v>
      </c>
      <c r="AD25" s="262">
        <v>160573</v>
      </c>
      <c r="AE25" s="74">
        <f t="shared" si="12"/>
        <v>243656</v>
      </c>
      <c r="AG25" s="254">
        <f t="shared" si="13"/>
        <v>1596568.4899999998</v>
      </c>
      <c r="AH25" s="254">
        <f t="shared" si="14"/>
        <v>8298623.8199999994</v>
      </c>
    </row>
    <row r="26" spans="1:40">
      <c r="A26" s="85">
        <v>16</v>
      </c>
      <c r="B26" s="74" t="s">
        <v>15</v>
      </c>
      <c r="C26" s="71">
        <f t="shared" si="0"/>
        <v>13826340.199999999</v>
      </c>
      <c r="D26" s="71">
        <f t="shared" si="1"/>
        <v>12980269.970000001</v>
      </c>
      <c r="E26" s="72">
        <f t="shared" si="2"/>
        <v>106.51812506177019</v>
      </c>
      <c r="F26" s="170">
        <f t="shared" si="15"/>
        <v>175560</v>
      </c>
      <c r="G26" s="170">
        <f t="shared" si="4"/>
        <v>186016</v>
      </c>
      <c r="H26" s="170">
        <f t="shared" si="5"/>
        <v>94.378978152416991</v>
      </c>
      <c r="I26" s="166"/>
      <c r="J26" s="166"/>
      <c r="K26" s="166"/>
      <c r="M26" s="74" t="s">
        <v>114</v>
      </c>
      <c r="N26" s="89">
        <v>3735626.09</v>
      </c>
      <c r="O26" s="89">
        <v>10090714.109999999</v>
      </c>
      <c r="P26" s="90">
        <f t="shared" si="6"/>
        <v>13826340.199999999</v>
      </c>
      <c r="Q26" s="89">
        <v>87780</v>
      </c>
      <c r="R26" s="89">
        <v>87780</v>
      </c>
      <c r="S26" s="91">
        <f t="shared" si="7"/>
        <v>175560</v>
      </c>
      <c r="T26" s="102">
        <f t="shared" si="8"/>
        <v>14001900.199999999</v>
      </c>
      <c r="U26" s="92">
        <f t="shared" si="9"/>
        <v>3823406.09</v>
      </c>
      <c r="V26" s="92">
        <f t="shared" si="10"/>
        <v>10178494.109999999</v>
      </c>
      <c r="W26" s="65"/>
      <c r="Y26" s="89">
        <v>2855821.2699999996</v>
      </c>
      <c r="Z26" s="89">
        <v>10124448.700000001</v>
      </c>
      <c r="AA26" s="93">
        <f t="shared" si="11"/>
        <v>12980269.970000001</v>
      </c>
      <c r="AC26" s="262">
        <v>54263</v>
      </c>
      <c r="AD26" s="262">
        <v>131753</v>
      </c>
      <c r="AE26" s="74">
        <f t="shared" si="12"/>
        <v>186016</v>
      </c>
      <c r="AG26" s="254">
        <f>Y26+AC26</f>
        <v>2910084.2699999996</v>
      </c>
      <c r="AH26" s="254">
        <f>Z26+AD26</f>
        <v>10256201.700000001</v>
      </c>
    </row>
    <row r="27" spans="1:40">
      <c r="A27" s="360">
        <v>17</v>
      </c>
      <c r="B27" s="357" t="s">
        <v>16</v>
      </c>
      <c r="C27" s="71">
        <f t="shared" si="0"/>
        <v>3093610.76</v>
      </c>
      <c r="D27" s="71">
        <f t="shared" si="1"/>
        <v>2502611.96</v>
      </c>
      <c r="E27" s="72">
        <f t="shared" si="2"/>
        <v>123.61527913420505</v>
      </c>
      <c r="F27" s="170">
        <f t="shared" si="15"/>
        <v>19500</v>
      </c>
      <c r="G27" s="170">
        <f t="shared" si="4"/>
        <v>86592.6</v>
      </c>
      <c r="H27" s="170">
        <f t="shared" si="5"/>
        <v>22.519245293477734</v>
      </c>
      <c r="I27" s="166"/>
      <c r="J27" s="166"/>
      <c r="K27" s="166"/>
      <c r="M27" s="74" t="s">
        <v>114</v>
      </c>
      <c r="N27" s="89">
        <v>1583602.1</v>
      </c>
      <c r="O27" s="89">
        <v>1510008.66</v>
      </c>
      <c r="P27" s="90">
        <f t="shared" si="6"/>
        <v>3093610.76</v>
      </c>
      <c r="Q27" s="89">
        <v>9750</v>
      </c>
      <c r="R27" s="89">
        <v>9750</v>
      </c>
      <c r="S27" s="91">
        <f t="shared" si="7"/>
        <v>19500</v>
      </c>
      <c r="T27" s="102">
        <f t="shared" si="8"/>
        <v>3113110.76</v>
      </c>
      <c r="U27" s="92">
        <f t="shared" si="9"/>
        <v>1593352.1</v>
      </c>
      <c r="V27" s="92">
        <f t="shared" si="10"/>
        <v>1519758.66</v>
      </c>
      <c r="W27" s="65"/>
      <c r="Y27" s="89">
        <v>901995.4800000001</v>
      </c>
      <c r="Z27" s="89">
        <v>1600616.48</v>
      </c>
      <c r="AA27" s="94">
        <f t="shared" si="11"/>
        <v>2502611.96</v>
      </c>
      <c r="AB27" s="255"/>
      <c r="AC27" s="262">
        <v>76842.600000000006</v>
      </c>
      <c r="AD27" s="262">
        <v>9750</v>
      </c>
      <c r="AE27" s="74">
        <f t="shared" si="12"/>
        <v>86592.6</v>
      </c>
      <c r="AG27" s="254">
        <f t="shared" ref="AG27:AG39" si="30">Y27+AC27</f>
        <v>978838.08000000007</v>
      </c>
      <c r="AH27" s="254">
        <f t="shared" ref="AH27:AH39" si="31">Z27+AD27</f>
        <v>1610366.48</v>
      </c>
    </row>
    <row r="28" spans="1:40">
      <c r="A28" s="362"/>
      <c r="B28" s="359"/>
      <c r="C28" s="71">
        <f t="shared" si="0"/>
        <v>544835</v>
      </c>
      <c r="D28" s="71">
        <f t="shared" si="1"/>
        <v>720927.26</v>
      </c>
      <c r="E28" s="72">
        <f t="shared" si="2"/>
        <v>75.574198706260603</v>
      </c>
      <c r="F28" s="170"/>
      <c r="G28" s="170"/>
      <c r="H28" s="171"/>
      <c r="I28" s="166"/>
      <c r="J28" s="166"/>
      <c r="K28" s="166"/>
      <c r="M28" s="123" t="s">
        <v>115</v>
      </c>
      <c r="N28" s="196"/>
      <c r="O28" s="89">
        <v>544835</v>
      </c>
      <c r="P28" s="90">
        <f t="shared" si="6"/>
        <v>544835</v>
      </c>
      <c r="Q28" s="196"/>
      <c r="R28" s="196"/>
      <c r="S28" s="91">
        <f t="shared" ref="S28" si="32">Q28+R28</f>
        <v>0</v>
      </c>
      <c r="T28" s="102">
        <f t="shared" ref="T28" si="33">P28+S28</f>
        <v>544835</v>
      </c>
      <c r="U28" s="92">
        <f t="shared" ref="U28" si="34">N28+Q28</f>
        <v>0</v>
      </c>
      <c r="V28" s="92">
        <f t="shared" ref="V28" si="35">O28+R28</f>
        <v>544835</v>
      </c>
      <c r="W28" s="65"/>
      <c r="Y28" s="89">
        <v>240674.72</v>
      </c>
      <c r="Z28" s="89">
        <v>480252.54000000004</v>
      </c>
      <c r="AA28" s="94">
        <f t="shared" si="11"/>
        <v>720927.26</v>
      </c>
      <c r="AB28" s="255"/>
      <c r="AC28" s="170"/>
      <c r="AD28" s="170"/>
      <c r="AE28" s="74">
        <f t="shared" si="12"/>
        <v>0</v>
      </c>
      <c r="AG28" s="254">
        <f t="shared" si="30"/>
        <v>240674.72</v>
      </c>
      <c r="AH28" s="254">
        <f t="shared" si="31"/>
        <v>480252.54000000004</v>
      </c>
      <c r="AJ28" s="214"/>
    </row>
    <row r="29" spans="1:40">
      <c r="A29" s="85">
        <v>18</v>
      </c>
      <c r="B29" s="74" t="s">
        <v>64</v>
      </c>
      <c r="C29" s="71">
        <f t="shared" si="0"/>
        <v>18725794.420000002</v>
      </c>
      <c r="D29" s="71">
        <f t="shared" si="1"/>
        <v>18546745.940000001</v>
      </c>
      <c r="E29" s="72">
        <f t="shared" si="2"/>
        <v>100.96539026619136</v>
      </c>
      <c r="F29" s="170">
        <f t="shared" si="15"/>
        <v>321100</v>
      </c>
      <c r="G29" s="170">
        <f t="shared" si="4"/>
        <v>489364</v>
      </c>
      <c r="H29" s="170">
        <f t="shared" si="5"/>
        <v>65.61577884764715</v>
      </c>
      <c r="I29" s="166"/>
      <c r="J29" s="166"/>
      <c r="K29" s="166"/>
      <c r="M29" s="74" t="s">
        <v>114</v>
      </c>
      <c r="N29" s="89">
        <v>3099840.43</v>
      </c>
      <c r="O29" s="89">
        <v>15625953.99</v>
      </c>
      <c r="P29" s="90">
        <f t="shared" si="6"/>
        <v>18725794.420000002</v>
      </c>
      <c r="Q29" s="89">
        <v>160550</v>
      </c>
      <c r="R29" s="89">
        <v>160550</v>
      </c>
      <c r="S29" s="91">
        <f t="shared" si="7"/>
        <v>321100</v>
      </c>
      <c r="T29" s="102">
        <f t="shared" si="8"/>
        <v>19046894.420000002</v>
      </c>
      <c r="U29" s="92">
        <f t="shared" si="9"/>
        <v>3260390.43</v>
      </c>
      <c r="V29" s="92">
        <f t="shared" si="10"/>
        <v>15786503.99</v>
      </c>
      <c r="W29" s="65"/>
      <c r="Y29" s="89">
        <v>2903266.35</v>
      </c>
      <c r="Z29" s="89">
        <v>15643479.59</v>
      </c>
      <c r="AA29" s="93">
        <f t="shared" si="11"/>
        <v>18546745.940000001</v>
      </c>
      <c r="AC29" s="262">
        <v>185789.6</v>
      </c>
      <c r="AD29" s="262">
        <v>303574.40000000002</v>
      </c>
      <c r="AE29" s="74">
        <f t="shared" si="12"/>
        <v>489364</v>
      </c>
      <c r="AG29" s="254">
        <f t="shared" si="30"/>
        <v>3089055.95</v>
      </c>
      <c r="AH29" s="254">
        <f t="shared" si="31"/>
        <v>15947053.99</v>
      </c>
    </row>
    <row r="30" spans="1:40">
      <c r="A30" s="392">
        <v>19</v>
      </c>
      <c r="B30" s="357" t="s">
        <v>17</v>
      </c>
      <c r="C30" s="71">
        <f t="shared" si="0"/>
        <v>9149137.2699999996</v>
      </c>
      <c r="D30" s="71">
        <f t="shared" si="1"/>
        <v>8888168.1300000008</v>
      </c>
      <c r="E30" s="72">
        <f t="shared" si="2"/>
        <v>102.93614090308616</v>
      </c>
      <c r="F30" s="170">
        <f t="shared" si="15"/>
        <v>85940</v>
      </c>
      <c r="G30" s="170">
        <f t="shared" si="4"/>
        <v>108080</v>
      </c>
      <c r="H30" s="170">
        <f t="shared" si="5"/>
        <v>79.515173945225754</v>
      </c>
      <c r="I30" s="166"/>
      <c r="J30" s="166"/>
      <c r="K30" s="166"/>
      <c r="M30" s="74" t="s">
        <v>122</v>
      </c>
      <c r="N30" s="89">
        <v>2420682.2400000002</v>
      </c>
      <c r="O30" s="89">
        <v>6728455.0300000003</v>
      </c>
      <c r="P30" s="90">
        <f t="shared" si="6"/>
        <v>9149137.2699999996</v>
      </c>
      <c r="Q30" s="89">
        <v>42970</v>
      </c>
      <c r="R30" s="89">
        <v>42970</v>
      </c>
      <c r="S30" s="91">
        <f t="shared" si="7"/>
        <v>85940</v>
      </c>
      <c r="T30" s="102">
        <f t="shared" si="8"/>
        <v>9235077.2699999996</v>
      </c>
      <c r="U30" s="92">
        <f t="shared" si="9"/>
        <v>2463652.2400000002</v>
      </c>
      <c r="V30" s="92">
        <f t="shared" si="10"/>
        <v>6771425.0300000003</v>
      </c>
      <c r="W30" s="65"/>
      <c r="Y30" s="89">
        <v>2158537.1</v>
      </c>
      <c r="Z30" s="89">
        <v>6729631.0300000003</v>
      </c>
      <c r="AA30" s="94">
        <f t="shared" si="11"/>
        <v>8888168.1300000008</v>
      </c>
      <c r="AB30" s="255"/>
      <c r="AC30" s="262">
        <v>46291</v>
      </c>
      <c r="AD30" s="262">
        <v>61789</v>
      </c>
      <c r="AE30" s="74">
        <f t="shared" si="12"/>
        <v>108080</v>
      </c>
      <c r="AG30" s="254">
        <f t="shared" si="30"/>
        <v>2204828.1</v>
      </c>
      <c r="AH30" s="254">
        <f t="shared" si="31"/>
        <v>6791420.0300000003</v>
      </c>
    </row>
    <row r="31" spans="1:40">
      <c r="A31" s="393"/>
      <c r="B31" s="359"/>
      <c r="C31" s="71">
        <f t="shared" si="0"/>
        <v>130776</v>
      </c>
      <c r="D31" s="71">
        <f t="shared" si="1"/>
        <v>154826.76999999999</v>
      </c>
      <c r="E31" s="72">
        <f t="shared" si="2"/>
        <v>84.466013209472763</v>
      </c>
      <c r="F31" s="170"/>
      <c r="G31" s="170"/>
      <c r="H31" s="171"/>
      <c r="I31" s="166"/>
      <c r="J31" s="166"/>
      <c r="K31" s="166"/>
      <c r="M31" s="124" t="s">
        <v>115</v>
      </c>
      <c r="N31" s="200">
        <v>0</v>
      </c>
      <c r="O31" s="200">
        <v>130776</v>
      </c>
      <c r="P31" s="90">
        <f t="shared" si="6"/>
        <v>130776</v>
      </c>
      <c r="Q31" s="198"/>
      <c r="R31" s="198"/>
      <c r="S31" s="91">
        <f t="shared" si="7"/>
        <v>0</v>
      </c>
      <c r="T31" s="102">
        <f t="shared" ref="T31" si="36">P31+S31</f>
        <v>130776</v>
      </c>
      <c r="U31" s="92">
        <f t="shared" ref="U31" si="37">N31+Q31</f>
        <v>0</v>
      </c>
      <c r="V31" s="92">
        <f t="shared" ref="V31" si="38">O31+R31</f>
        <v>130776</v>
      </c>
      <c r="W31" s="65"/>
      <c r="Y31" s="89">
        <v>1075.77</v>
      </c>
      <c r="Z31" s="89">
        <v>153751</v>
      </c>
      <c r="AA31" s="94">
        <f t="shared" si="11"/>
        <v>154826.76999999999</v>
      </c>
      <c r="AB31" s="255"/>
      <c r="AC31" s="170"/>
      <c r="AD31" s="170"/>
      <c r="AE31" s="74">
        <f t="shared" si="12"/>
        <v>0</v>
      </c>
      <c r="AG31" s="254">
        <f t="shared" si="30"/>
        <v>1075.77</v>
      </c>
      <c r="AH31" s="254">
        <f t="shared" si="31"/>
        <v>153751</v>
      </c>
      <c r="AJ31" s="214"/>
    </row>
    <row r="32" spans="1:40" ht="15.75" thickBot="1">
      <c r="A32" s="106">
        <v>20</v>
      </c>
      <c r="B32" s="76" t="s">
        <v>18</v>
      </c>
      <c r="C32" s="71">
        <f t="shared" si="0"/>
        <v>14812681.609999999</v>
      </c>
      <c r="D32" s="71">
        <f t="shared" si="1"/>
        <v>14400477.380000001</v>
      </c>
      <c r="E32" s="170">
        <f t="shared" si="2"/>
        <v>102.86243448132133</v>
      </c>
      <c r="F32" s="170">
        <f t="shared" si="15"/>
        <v>268320</v>
      </c>
      <c r="G32" s="170">
        <f t="shared" si="4"/>
        <v>423299</v>
      </c>
      <c r="H32" s="170">
        <f t="shared" si="5"/>
        <v>63.387818067134582</v>
      </c>
      <c r="I32" s="166"/>
      <c r="J32" s="166"/>
      <c r="K32" s="166"/>
      <c r="M32" s="76" t="s">
        <v>114</v>
      </c>
      <c r="N32" s="200">
        <v>1681812.62</v>
      </c>
      <c r="O32" s="200">
        <v>13130868.99</v>
      </c>
      <c r="P32" s="201">
        <f t="shared" si="6"/>
        <v>14812681.609999999</v>
      </c>
      <c r="Q32" s="200">
        <v>134160</v>
      </c>
      <c r="R32" s="200">
        <v>134160</v>
      </c>
      <c r="S32" s="107">
        <f t="shared" si="7"/>
        <v>268320</v>
      </c>
      <c r="T32" s="108">
        <f t="shared" si="8"/>
        <v>15081001.609999999</v>
      </c>
      <c r="U32" s="105">
        <f t="shared" si="9"/>
        <v>1815972.62</v>
      </c>
      <c r="V32" s="105">
        <f t="shared" si="10"/>
        <v>13265028.99</v>
      </c>
      <c r="W32" s="65"/>
      <c r="Y32" s="89">
        <v>1272162.8900000001</v>
      </c>
      <c r="Z32" s="89">
        <v>13128314.49</v>
      </c>
      <c r="AA32" s="94">
        <f t="shared" si="11"/>
        <v>14400477.380000001</v>
      </c>
      <c r="AB32" s="255"/>
      <c r="AC32" s="262">
        <v>152425</v>
      </c>
      <c r="AD32" s="262">
        <v>270874</v>
      </c>
      <c r="AE32" s="74">
        <f t="shared" si="12"/>
        <v>423299</v>
      </c>
      <c r="AG32" s="254">
        <f t="shared" si="30"/>
        <v>1424587.8900000001</v>
      </c>
      <c r="AH32" s="254">
        <f t="shared" si="31"/>
        <v>13399188.49</v>
      </c>
    </row>
    <row r="33" spans="1:38">
      <c r="A33" s="390">
        <v>21</v>
      </c>
      <c r="B33" s="386" t="s">
        <v>19</v>
      </c>
      <c r="C33" s="71">
        <f t="shared" si="0"/>
        <v>9763935.8300000001</v>
      </c>
      <c r="D33" s="71">
        <f t="shared" si="1"/>
        <v>8553482.3399999999</v>
      </c>
      <c r="E33" s="170">
        <f t="shared" si="2"/>
        <v>114.15158694300875</v>
      </c>
      <c r="F33" s="170">
        <f t="shared" si="15"/>
        <v>106040</v>
      </c>
      <c r="G33" s="170">
        <f t="shared" si="4"/>
        <v>516445.43</v>
      </c>
      <c r="H33" s="170">
        <f t="shared" si="5"/>
        <v>20.532663054061683</v>
      </c>
      <c r="I33" s="166"/>
      <c r="J33" s="166"/>
      <c r="K33" s="166"/>
      <c r="L33" s="112"/>
      <c r="M33" s="113" t="s">
        <v>114</v>
      </c>
      <c r="N33" s="202">
        <v>2687918.05</v>
      </c>
      <c r="O33" s="202">
        <v>7076017.7800000003</v>
      </c>
      <c r="P33" s="203">
        <f t="shared" si="6"/>
        <v>9763935.8300000001</v>
      </c>
      <c r="Q33" s="202">
        <v>53020</v>
      </c>
      <c r="R33" s="202">
        <v>53020</v>
      </c>
      <c r="S33" s="114">
        <f t="shared" si="7"/>
        <v>106040</v>
      </c>
      <c r="T33" s="115">
        <f t="shared" si="8"/>
        <v>9869975.8300000001</v>
      </c>
      <c r="U33" s="116">
        <f t="shared" si="9"/>
        <v>2740938.05</v>
      </c>
      <c r="V33" s="117">
        <f t="shared" si="10"/>
        <v>7129037.7800000003</v>
      </c>
      <c r="W33" s="65"/>
      <c r="Y33" s="89">
        <v>1533954.66</v>
      </c>
      <c r="Z33" s="89">
        <v>7019527.6799999997</v>
      </c>
      <c r="AA33" s="94">
        <f t="shared" si="11"/>
        <v>8553482.3399999999</v>
      </c>
      <c r="AB33" s="255"/>
      <c r="AC33" s="262">
        <v>397558.93</v>
      </c>
      <c r="AD33" s="262">
        <v>118886.5</v>
      </c>
      <c r="AE33" s="74">
        <f t="shared" si="12"/>
        <v>516445.43</v>
      </c>
      <c r="AG33" s="254">
        <f t="shared" si="30"/>
        <v>1931513.5899999999</v>
      </c>
      <c r="AH33" s="254">
        <f t="shared" si="31"/>
        <v>7138414.1799999997</v>
      </c>
    </row>
    <row r="34" spans="1:38" ht="15.75" thickBot="1">
      <c r="A34" s="391"/>
      <c r="B34" s="387"/>
      <c r="C34" s="71">
        <f t="shared" si="0"/>
        <v>1380238</v>
      </c>
      <c r="D34" s="71">
        <f t="shared" si="1"/>
        <v>2090022.02</v>
      </c>
      <c r="E34" s="170">
        <f t="shared" si="2"/>
        <v>66.039399910245919</v>
      </c>
      <c r="F34" s="170"/>
      <c r="G34" s="170"/>
      <c r="H34" s="171"/>
      <c r="I34" s="166"/>
      <c r="J34" s="166"/>
      <c r="K34" s="166"/>
      <c r="L34" s="118"/>
      <c r="M34" s="125" t="s">
        <v>115</v>
      </c>
      <c r="N34" s="199"/>
      <c r="O34" s="204">
        <v>1380238</v>
      </c>
      <c r="P34" s="205">
        <f t="shared" si="6"/>
        <v>1380238</v>
      </c>
      <c r="Q34" s="199"/>
      <c r="R34" s="199"/>
      <c r="S34" s="119">
        <f t="shared" si="7"/>
        <v>0</v>
      </c>
      <c r="T34" s="120">
        <f t="shared" si="8"/>
        <v>1380238</v>
      </c>
      <c r="U34" s="121">
        <f t="shared" si="9"/>
        <v>0</v>
      </c>
      <c r="V34" s="122">
        <f t="shared" si="10"/>
        <v>1380238</v>
      </c>
      <c r="W34" s="65"/>
      <c r="Y34" s="89">
        <v>666140.42000000004</v>
      </c>
      <c r="Z34" s="89">
        <v>1423881.6</v>
      </c>
      <c r="AA34" s="94">
        <f t="shared" si="11"/>
        <v>2090022.02</v>
      </c>
      <c r="AB34" s="255"/>
      <c r="AC34" s="170"/>
      <c r="AD34" s="170"/>
      <c r="AE34" s="74">
        <f t="shared" si="12"/>
        <v>0</v>
      </c>
      <c r="AG34" s="254">
        <f t="shared" si="30"/>
        <v>666140.42000000004</v>
      </c>
      <c r="AH34" s="254">
        <f t="shared" si="31"/>
        <v>1423881.6</v>
      </c>
    </row>
    <row r="35" spans="1:38">
      <c r="A35" s="84">
        <v>22</v>
      </c>
      <c r="B35" s="70" t="s">
        <v>20</v>
      </c>
      <c r="C35" s="71">
        <f t="shared" si="0"/>
        <v>10738242.59</v>
      </c>
      <c r="D35" s="71">
        <f t="shared" si="1"/>
        <v>10314794.380000001</v>
      </c>
      <c r="E35" s="171">
        <f t="shared" si="2"/>
        <v>104.1052511024461</v>
      </c>
      <c r="F35" s="170">
        <f t="shared" si="15"/>
        <v>133400</v>
      </c>
      <c r="G35" s="170">
        <f t="shared" si="4"/>
        <v>226388</v>
      </c>
      <c r="H35" s="170">
        <f t="shared" si="5"/>
        <v>58.925384737706942</v>
      </c>
      <c r="I35" s="166"/>
      <c r="J35" s="166"/>
      <c r="K35" s="166"/>
      <c r="M35" s="70" t="s">
        <v>114</v>
      </c>
      <c r="N35" s="206">
        <v>2245232.67</v>
      </c>
      <c r="O35" s="206">
        <v>8493009.9199999999</v>
      </c>
      <c r="P35" s="207">
        <f t="shared" si="6"/>
        <v>10738242.59</v>
      </c>
      <c r="Q35" s="206">
        <v>66700</v>
      </c>
      <c r="R35" s="206">
        <v>66700</v>
      </c>
      <c r="S35" s="109">
        <f t="shared" si="7"/>
        <v>133400</v>
      </c>
      <c r="T35" s="110">
        <f t="shared" si="8"/>
        <v>10871642.59</v>
      </c>
      <c r="U35" s="111">
        <f t="shared" si="9"/>
        <v>2311932.67</v>
      </c>
      <c r="V35" s="111">
        <f t="shared" si="10"/>
        <v>8559709.9199999999</v>
      </c>
      <c r="W35" s="65"/>
      <c r="Y35" s="89">
        <v>1898977.26</v>
      </c>
      <c r="Z35" s="89">
        <v>8415817.120000001</v>
      </c>
      <c r="AA35" s="93">
        <f t="shared" si="11"/>
        <v>10314794.380000001</v>
      </c>
      <c r="AC35" s="262">
        <v>75998.8</v>
      </c>
      <c r="AD35" s="262">
        <v>150389.20000000001</v>
      </c>
      <c r="AE35" s="74">
        <f t="shared" si="12"/>
        <v>226388</v>
      </c>
      <c r="AG35" s="254">
        <f t="shared" si="30"/>
        <v>1974976.06</v>
      </c>
      <c r="AH35" s="254">
        <f t="shared" si="31"/>
        <v>8566206.3200000003</v>
      </c>
    </row>
    <row r="36" spans="1:38">
      <c r="A36" s="360">
        <v>23</v>
      </c>
      <c r="B36" s="357" t="s">
        <v>21</v>
      </c>
      <c r="C36" s="71">
        <f t="shared" si="0"/>
        <v>6813106.5700000003</v>
      </c>
      <c r="D36" s="71">
        <f t="shared" si="1"/>
        <v>6086168.0499999998</v>
      </c>
      <c r="E36" s="72">
        <f t="shared" si="2"/>
        <v>111.94410857583863</v>
      </c>
      <c r="F36" s="170">
        <f t="shared" si="15"/>
        <v>65640</v>
      </c>
      <c r="G36" s="170">
        <f t="shared" si="4"/>
        <v>189242.8</v>
      </c>
      <c r="H36" s="170">
        <f t="shared" si="5"/>
        <v>34.685599663501073</v>
      </c>
      <c r="I36" s="166"/>
      <c r="J36" s="166"/>
      <c r="K36" s="166"/>
      <c r="M36" s="74" t="s">
        <v>121</v>
      </c>
      <c r="N36" s="89">
        <v>2495713.69</v>
      </c>
      <c r="O36" s="89">
        <v>4317392.88</v>
      </c>
      <c r="P36" s="90">
        <f t="shared" si="6"/>
        <v>6813106.5700000003</v>
      </c>
      <c r="Q36" s="89">
        <v>32820</v>
      </c>
      <c r="R36" s="89">
        <v>32820</v>
      </c>
      <c r="S36" s="91">
        <f t="shared" si="7"/>
        <v>65640</v>
      </c>
      <c r="T36" s="102">
        <f t="shared" si="8"/>
        <v>6878746.5700000003</v>
      </c>
      <c r="U36" s="92">
        <f t="shared" si="9"/>
        <v>2528533.69</v>
      </c>
      <c r="V36" s="92">
        <f t="shared" si="10"/>
        <v>4350212.88</v>
      </c>
      <c r="W36" s="65"/>
      <c r="Y36" s="89">
        <v>1943318.4300000002</v>
      </c>
      <c r="Z36" s="89">
        <v>4142849.6199999996</v>
      </c>
      <c r="AA36" s="94">
        <f t="shared" si="11"/>
        <v>6086168.0499999998</v>
      </c>
      <c r="AB36" s="255"/>
      <c r="AC36" s="262">
        <v>141367.6</v>
      </c>
      <c r="AD36" s="262">
        <v>47875.199999999997</v>
      </c>
      <c r="AE36" s="74">
        <f t="shared" si="12"/>
        <v>189242.8</v>
      </c>
      <c r="AG36" s="254">
        <f t="shared" si="30"/>
        <v>2084686.0300000003</v>
      </c>
      <c r="AH36" s="254">
        <f t="shared" si="31"/>
        <v>4190724.82</v>
      </c>
    </row>
    <row r="37" spans="1:38">
      <c r="A37" s="362"/>
      <c r="B37" s="359"/>
      <c r="C37" s="71">
        <f t="shared" si="0"/>
        <v>544835</v>
      </c>
      <c r="D37" s="71">
        <f t="shared" si="1"/>
        <v>932326.77</v>
      </c>
      <c r="E37" s="72">
        <f t="shared" si="2"/>
        <v>58.438201876365724</v>
      </c>
      <c r="F37" s="170"/>
      <c r="G37" s="170"/>
      <c r="H37" s="171"/>
      <c r="I37" s="166"/>
      <c r="J37" s="166"/>
      <c r="K37" s="166"/>
      <c r="M37" s="123" t="s">
        <v>115</v>
      </c>
      <c r="N37" s="196"/>
      <c r="O37" s="89">
        <v>544835</v>
      </c>
      <c r="P37" s="90">
        <f t="shared" si="6"/>
        <v>544835</v>
      </c>
      <c r="Q37" s="196"/>
      <c r="R37" s="196"/>
      <c r="S37" s="91">
        <f t="shared" ref="S37" si="39">Q37+R37</f>
        <v>0</v>
      </c>
      <c r="T37" s="102">
        <f t="shared" ref="T37" si="40">P37+S37</f>
        <v>544835</v>
      </c>
      <c r="U37" s="92">
        <f t="shared" ref="U37" si="41">N37+Q37</f>
        <v>0</v>
      </c>
      <c r="V37" s="92">
        <f t="shared" ref="V37" si="42">O37+R37</f>
        <v>544835</v>
      </c>
      <c r="W37" s="65"/>
      <c r="Y37" s="89">
        <v>239377.16999999998</v>
      </c>
      <c r="Z37" s="89">
        <v>692949.6</v>
      </c>
      <c r="AA37" s="94">
        <f t="shared" si="11"/>
        <v>932326.77</v>
      </c>
      <c r="AB37" s="255"/>
      <c r="AC37" s="170"/>
      <c r="AD37" s="170"/>
      <c r="AE37" s="74">
        <f t="shared" si="12"/>
        <v>0</v>
      </c>
      <c r="AG37" s="254">
        <f t="shared" si="30"/>
        <v>239377.16999999998</v>
      </c>
      <c r="AH37" s="254">
        <f t="shared" si="31"/>
        <v>692949.6</v>
      </c>
      <c r="AJ37" s="214"/>
    </row>
    <row r="38" spans="1:38">
      <c r="A38" s="85">
        <v>24</v>
      </c>
      <c r="B38" s="74" t="s">
        <v>22</v>
      </c>
      <c r="C38" s="71">
        <f t="shared" si="0"/>
        <v>14289568.58</v>
      </c>
      <c r="D38" s="71">
        <f t="shared" si="1"/>
        <v>14289568.58</v>
      </c>
      <c r="E38" s="72">
        <f t="shared" si="2"/>
        <v>100</v>
      </c>
      <c r="F38" s="170"/>
      <c r="G38" s="170"/>
      <c r="H38" s="170"/>
      <c r="I38" s="166"/>
      <c r="J38" s="166"/>
      <c r="K38" s="166"/>
      <c r="M38" s="74"/>
      <c r="N38" s="89">
        <v>8851938</v>
      </c>
      <c r="O38" s="89">
        <v>5437630.5800000001</v>
      </c>
      <c r="P38" s="90">
        <f t="shared" si="6"/>
        <v>14289568.58</v>
      </c>
      <c r="Q38" s="196"/>
      <c r="R38" s="196"/>
      <c r="S38" s="91">
        <f t="shared" si="7"/>
        <v>0</v>
      </c>
      <c r="T38" s="102">
        <f t="shared" si="8"/>
        <v>14289568.58</v>
      </c>
      <c r="U38" s="92">
        <f t="shared" si="9"/>
        <v>8851938</v>
      </c>
      <c r="V38" s="92">
        <f t="shared" si="10"/>
        <v>5437630.5800000001</v>
      </c>
      <c r="W38" s="65"/>
      <c r="Y38" s="211">
        <v>8851938</v>
      </c>
      <c r="Z38" s="211">
        <v>5437630.5800000001</v>
      </c>
      <c r="AA38" s="93">
        <f t="shared" si="11"/>
        <v>14289568.58</v>
      </c>
      <c r="AC38" s="123">
        <v>8851938</v>
      </c>
      <c r="AD38" s="123">
        <v>5437630.5800000001</v>
      </c>
      <c r="AE38" s="74">
        <f t="shared" si="12"/>
        <v>14289568.58</v>
      </c>
      <c r="AG38" s="254">
        <f t="shared" si="30"/>
        <v>17703876</v>
      </c>
      <c r="AH38" s="254">
        <f t="shared" si="31"/>
        <v>10875261.16</v>
      </c>
    </row>
    <row r="39" spans="1:38">
      <c r="A39" s="85">
        <v>25</v>
      </c>
      <c r="B39" s="74" t="s">
        <v>23</v>
      </c>
      <c r="C39" s="71">
        <f t="shared" si="0"/>
        <v>8769247.870000001</v>
      </c>
      <c r="D39" s="71">
        <f t="shared" si="1"/>
        <v>8447427.8399999999</v>
      </c>
      <c r="E39" s="72">
        <f t="shared" si="2"/>
        <v>103.80968072288381</v>
      </c>
      <c r="F39" s="170"/>
      <c r="G39" s="170"/>
      <c r="H39" s="170"/>
      <c r="I39" s="166"/>
      <c r="J39" s="166"/>
      <c r="K39" s="166"/>
      <c r="M39" s="74"/>
      <c r="N39" s="89">
        <v>5501877</v>
      </c>
      <c r="O39" s="89">
        <v>3267370.87</v>
      </c>
      <c r="P39" s="90">
        <f t="shared" si="6"/>
        <v>8769247.870000001</v>
      </c>
      <c r="Q39" s="196"/>
      <c r="R39" s="196"/>
      <c r="S39" s="91">
        <f t="shared" si="7"/>
        <v>0</v>
      </c>
      <c r="T39" s="102">
        <f t="shared" si="8"/>
        <v>8769247.870000001</v>
      </c>
      <c r="U39" s="92">
        <f t="shared" si="9"/>
        <v>5501877</v>
      </c>
      <c r="V39" s="92">
        <f t="shared" si="10"/>
        <v>3267370.87</v>
      </c>
      <c r="W39" s="65"/>
      <c r="Y39" s="211">
        <v>5180056.97</v>
      </c>
      <c r="Z39" s="211">
        <v>3267370.87</v>
      </c>
      <c r="AA39" s="93">
        <f t="shared" si="11"/>
        <v>8447427.8399999999</v>
      </c>
      <c r="AC39" s="123">
        <v>5180056.97</v>
      </c>
      <c r="AD39" s="123">
        <v>3267370.87</v>
      </c>
      <c r="AE39" s="74">
        <f t="shared" si="12"/>
        <v>8447427.8399999999</v>
      </c>
      <c r="AG39" s="254">
        <f t="shared" si="30"/>
        <v>10360113.939999999</v>
      </c>
      <c r="AH39" s="254">
        <f t="shared" si="31"/>
        <v>6534741.7400000002</v>
      </c>
      <c r="AL39" s="66" t="s">
        <v>72</v>
      </c>
    </row>
    <row r="40" spans="1:38">
      <c r="A40" s="85">
        <v>26</v>
      </c>
      <c r="B40" s="74" t="s">
        <v>24</v>
      </c>
      <c r="C40" s="71">
        <f t="shared" si="0"/>
        <v>1974968.94</v>
      </c>
      <c r="D40" s="71">
        <f t="shared" si="1"/>
        <v>1820388.9</v>
      </c>
      <c r="E40" s="72">
        <f t="shared" si="2"/>
        <v>108.49159429614188</v>
      </c>
      <c r="F40" s="170">
        <f t="shared" si="15"/>
        <v>308160</v>
      </c>
      <c r="G40" s="170">
        <f t="shared" si="4"/>
        <v>215300.7</v>
      </c>
      <c r="H40" s="171">
        <f t="shared" si="5"/>
        <v>143.13005020420277</v>
      </c>
      <c r="I40" s="166"/>
      <c r="J40" s="166"/>
      <c r="K40" s="166"/>
      <c r="M40" s="74"/>
      <c r="N40" s="89">
        <v>1149070.92</v>
      </c>
      <c r="O40" s="89">
        <v>825898.02</v>
      </c>
      <c r="P40" s="90">
        <f t="shared" si="6"/>
        <v>1974968.94</v>
      </c>
      <c r="Q40" s="258">
        <v>308160</v>
      </c>
      <c r="R40" s="196"/>
      <c r="S40" s="91">
        <f t="shared" si="7"/>
        <v>308160</v>
      </c>
      <c r="T40" s="102">
        <f t="shared" si="8"/>
        <v>2283128.94</v>
      </c>
      <c r="U40" s="92">
        <f t="shared" si="9"/>
        <v>1457230.92</v>
      </c>
      <c r="V40" s="92">
        <f t="shared" si="10"/>
        <v>825898.02</v>
      </c>
      <c r="W40" s="65"/>
      <c r="Y40" s="211">
        <v>995027.30999999994</v>
      </c>
      <c r="Z40" s="211">
        <v>825361.59</v>
      </c>
      <c r="AA40" s="93">
        <f t="shared" si="11"/>
        <v>1820388.9</v>
      </c>
      <c r="AC40" s="123">
        <v>215300.7</v>
      </c>
      <c r="AD40" s="123"/>
      <c r="AE40" s="74">
        <f t="shared" si="12"/>
        <v>215300.7</v>
      </c>
      <c r="AG40" s="222"/>
      <c r="AH40" s="222"/>
    </row>
    <row r="41" spans="1:38">
      <c r="A41" s="85">
        <v>27</v>
      </c>
      <c r="B41" s="74" t="s">
        <v>25</v>
      </c>
      <c r="C41" s="71">
        <f t="shared" si="0"/>
        <v>1525392.85</v>
      </c>
      <c r="D41" s="71">
        <f t="shared" si="1"/>
        <v>1463073.73</v>
      </c>
      <c r="E41" s="72">
        <f t="shared" si="2"/>
        <v>104.25946544744538</v>
      </c>
      <c r="F41" s="170">
        <f t="shared" si="15"/>
        <v>231120</v>
      </c>
      <c r="G41" s="170">
        <f t="shared" si="4"/>
        <v>166572.01999999999</v>
      </c>
      <c r="H41" s="170">
        <f t="shared" si="5"/>
        <v>138.75079380078358</v>
      </c>
      <c r="I41" s="166"/>
      <c r="J41" s="166"/>
      <c r="K41" s="166"/>
      <c r="M41" s="74"/>
      <c r="N41" s="89">
        <v>961984.78</v>
      </c>
      <c r="O41" s="89">
        <v>563408.06999999995</v>
      </c>
      <c r="P41" s="90">
        <f t="shared" si="6"/>
        <v>1525392.85</v>
      </c>
      <c r="Q41" s="258">
        <v>231120</v>
      </c>
      <c r="R41" s="196"/>
      <c r="S41" s="91">
        <f t="shared" si="7"/>
        <v>231120</v>
      </c>
      <c r="T41" s="102">
        <f t="shared" si="8"/>
        <v>1756512.85</v>
      </c>
      <c r="U41" s="92">
        <f t="shared" si="9"/>
        <v>1193104.78</v>
      </c>
      <c r="V41" s="92">
        <f t="shared" si="10"/>
        <v>563408.06999999995</v>
      </c>
      <c r="W41" s="65"/>
      <c r="Y41" s="211">
        <v>886837.57000000007</v>
      </c>
      <c r="Z41" s="211">
        <v>576236.16</v>
      </c>
      <c r="AA41" s="93">
        <f t="shared" si="11"/>
        <v>1463073.73</v>
      </c>
      <c r="AC41" s="123">
        <v>166572.01999999999</v>
      </c>
      <c r="AD41" s="123"/>
      <c r="AE41" s="74">
        <f t="shared" si="12"/>
        <v>166572.01999999999</v>
      </c>
      <c r="AG41" s="222"/>
      <c r="AH41" s="222"/>
    </row>
    <row r="42" spans="1:38">
      <c r="A42" s="85">
        <v>28</v>
      </c>
      <c r="B42" s="74" t="s">
        <v>26</v>
      </c>
      <c r="C42" s="71">
        <f t="shared" si="0"/>
        <v>3089765.88</v>
      </c>
      <c r="D42" s="71">
        <f t="shared" si="1"/>
        <v>2809020.4299999997</v>
      </c>
      <c r="E42" s="72">
        <f t="shared" si="2"/>
        <v>109.99442535204346</v>
      </c>
      <c r="F42" s="170">
        <f t="shared" si="15"/>
        <v>462240</v>
      </c>
      <c r="G42" s="170">
        <f t="shared" si="4"/>
        <v>249022.85</v>
      </c>
      <c r="H42" s="170">
        <f t="shared" si="5"/>
        <v>185.62152027414351</v>
      </c>
      <c r="I42" s="166"/>
      <c r="J42" s="166"/>
      <c r="K42" s="166"/>
      <c r="M42" s="74"/>
      <c r="N42" s="89">
        <v>1892334.3</v>
      </c>
      <c r="O42" s="89">
        <v>1197431.58</v>
      </c>
      <c r="P42" s="90">
        <f t="shared" si="6"/>
        <v>3089765.88</v>
      </c>
      <c r="Q42" s="258">
        <v>462240</v>
      </c>
      <c r="R42" s="196"/>
      <c r="S42" s="91">
        <f t="shared" si="7"/>
        <v>462240</v>
      </c>
      <c r="T42" s="102">
        <f t="shared" si="8"/>
        <v>3552005.88</v>
      </c>
      <c r="U42" s="92">
        <f t="shared" si="9"/>
        <v>2354574.2999999998</v>
      </c>
      <c r="V42" s="92">
        <f t="shared" si="10"/>
        <v>1197431.58</v>
      </c>
      <c r="W42" s="65"/>
      <c r="Y42" s="211">
        <v>1612507.7599999998</v>
      </c>
      <c r="Z42" s="211">
        <v>1196512.67</v>
      </c>
      <c r="AA42" s="93">
        <f t="shared" si="11"/>
        <v>2809020.4299999997</v>
      </c>
      <c r="AC42" s="123">
        <v>249022.85</v>
      </c>
      <c r="AD42" s="123"/>
      <c r="AE42" s="74">
        <f t="shared" si="12"/>
        <v>249022.85</v>
      </c>
    </row>
    <row r="43" spans="1:38">
      <c r="A43" s="85">
        <v>29</v>
      </c>
      <c r="B43" s="74" t="s">
        <v>27</v>
      </c>
      <c r="C43" s="71">
        <f t="shared" si="0"/>
        <v>2782307.4699999997</v>
      </c>
      <c r="D43" s="71">
        <f t="shared" si="1"/>
        <v>2752260.99</v>
      </c>
      <c r="E43" s="72">
        <f t="shared" si="2"/>
        <v>101.09170169940896</v>
      </c>
      <c r="F43" s="170">
        <f t="shared" si="15"/>
        <v>616320</v>
      </c>
      <c r="G43" s="170">
        <f t="shared" si="4"/>
        <v>340783.37</v>
      </c>
      <c r="H43" s="170">
        <f t="shared" si="5"/>
        <v>180.85389554073603</v>
      </c>
      <c r="I43" s="166"/>
      <c r="J43" s="166"/>
      <c r="K43" s="166"/>
      <c r="M43" s="74"/>
      <c r="N43" s="89">
        <v>975430.83</v>
      </c>
      <c r="O43" s="89">
        <v>1806876.64</v>
      </c>
      <c r="P43" s="90">
        <f t="shared" si="6"/>
        <v>2782307.4699999997</v>
      </c>
      <c r="Q43" s="258">
        <v>616320</v>
      </c>
      <c r="R43" s="196"/>
      <c r="S43" s="91">
        <f t="shared" si="7"/>
        <v>616320</v>
      </c>
      <c r="T43" s="102">
        <f t="shared" si="8"/>
        <v>3398627.4699999997</v>
      </c>
      <c r="U43" s="92">
        <f t="shared" si="9"/>
        <v>1591750.83</v>
      </c>
      <c r="V43" s="92">
        <f t="shared" si="10"/>
        <v>1806876.64</v>
      </c>
      <c r="W43" s="65"/>
      <c r="Y43" s="211">
        <v>949173.55</v>
      </c>
      <c r="Z43" s="211">
        <v>1803087.44</v>
      </c>
      <c r="AA43" s="93">
        <f t="shared" si="11"/>
        <v>2752260.99</v>
      </c>
      <c r="AC43" s="123">
        <v>340783.37</v>
      </c>
      <c r="AD43" s="123"/>
      <c r="AE43" s="74">
        <f t="shared" si="12"/>
        <v>340783.37</v>
      </c>
    </row>
    <row r="44" spans="1:38">
      <c r="A44" s="85">
        <v>30</v>
      </c>
      <c r="B44" s="74" t="s">
        <v>28</v>
      </c>
      <c r="C44" s="71">
        <f t="shared" si="0"/>
        <v>6119676.2300000004</v>
      </c>
      <c r="D44" s="71">
        <f t="shared" si="1"/>
        <v>5939903.79</v>
      </c>
      <c r="E44" s="72">
        <f t="shared" si="2"/>
        <v>103.02652107434218</v>
      </c>
      <c r="F44" s="170">
        <f t="shared" si="15"/>
        <v>1556208</v>
      </c>
      <c r="G44" s="170">
        <f t="shared" si="4"/>
        <v>751107.83</v>
      </c>
      <c r="H44" s="170">
        <f t="shared" si="5"/>
        <v>207.18836069116736</v>
      </c>
      <c r="I44" s="166"/>
      <c r="J44" s="166"/>
      <c r="K44" s="166"/>
      <c r="M44" s="74"/>
      <c r="N44" s="89">
        <v>2834145.82</v>
      </c>
      <c r="O44" s="89">
        <v>3285530.41</v>
      </c>
      <c r="P44" s="90">
        <f t="shared" si="6"/>
        <v>6119676.2300000004</v>
      </c>
      <c r="Q44" s="258">
        <v>1556208</v>
      </c>
      <c r="R44" s="196"/>
      <c r="S44" s="91">
        <f t="shared" si="7"/>
        <v>1556208</v>
      </c>
      <c r="T44" s="102">
        <f t="shared" si="8"/>
        <v>7675884.2300000004</v>
      </c>
      <c r="U44" s="92">
        <f t="shared" si="9"/>
        <v>4390353.82</v>
      </c>
      <c r="V44" s="92">
        <f t="shared" si="10"/>
        <v>3285530.41</v>
      </c>
      <c r="W44" s="65"/>
      <c r="Y44" s="212">
        <v>2654373.39</v>
      </c>
      <c r="Z44" s="211">
        <v>3285530.4</v>
      </c>
      <c r="AA44" s="93">
        <f t="shared" si="11"/>
        <v>5939903.79</v>
      </c>
      <c r="AC44" s="123">
        <v>751107.83</v>
      </c>
      <c r="AD44" s="123"/>
      <c r="AE44" s="74">
        <f t="shared" si="12"/>
        <v>751107.83</v>
      </c>
    </row>
    <row r="45" spans="1:38">
      <c r="A45" s="85">
        <v>31</v>
      </c>
      <c r="B45" s="74" t="s">
        <v>29</v>
      </c>
      <c r="C45" s="71">
        <f t="shared" si="0"/>
        <v>8135574.8100000005</v>
      </c>
      <c r="D45" s="71">
        <f t="shared" si="1"/>
        <v>6961713.8100000005</v>
      </c>
      <c r="E45" s="75">
        <f t="shared" si="2"/>
        <v>116.86166699805776</v>
      </c>
      <c r="F45" s="170">
        <f t="shared" si="15"/>
        <v>1710288</v>
      </c>
      <c r="G45" s="170">
        <f t="shared" si="4"/>
        <v>927279.26</v>
      </c>
      <c r="H45" s="170">
        <f t="shared" si="5"/>
        <v>184.44152412079183</v>
      </c>
      <c r="I45" s="166"/>
      <c r="J45" s="166"/>
      <c r="K45" s="166"/>
      <c r="M45" s="74"/>
      <c r="N45" s="89">
        <v>4340254.38</v>
      </c>
      <c r="O45" s="89">
        <v>3795320.43</v>
      </c>
      <c r="P45" s="90">
        <f t="shared" si="6"/>
        <v>8135574.8100000005</v>
      </c>
      <c r="Q45" s="258">
        <v>1710288</v>
      </c>
      <c r="R45" s="196"/>
      <c r="S45" s="91">
        <f t="shared" si="7"/>
        <v>1710288</v>
      </c>
      <c r="T45" s="102">
        <f t="shared" si="8"/>
        <v>9845862.8100000005</v>
      </c>
      <c r="U45" s="92">
        <f t="shared" si="9"/>
        <v>6050542.3799999999</v>
      </c>
      <c r="V45" s="92">
        <f t="shared" si="10"/>
        <v>3795320.43</v>
      </c>
      <c r="W45" s="65"/>
      <c r="Y45" s="211">
        <v>3173338.81</v>
      </c>
      <c r="Z45" s="211">
        <v>3788375</v>
      </c>
      <c r="AA45" s="93">
        <f t="shared" si="11"/>
        <v>6961713.8100000005</v>
      </c>
      <c r="AC45" s="123">
        <v>927279.26</v>
      </c>
      <c r="AD45" s="123"/>
      <c r="AE45" s="74">
        <f t="shared" si="12"/>
        <v>927279.26</v>
      </c>
    </row>
    <row r="46" spans="1:38">
      <c r="A46" s="85">
        <v>32</v>
      </c>
      <c r="B46" s="74" t="s">
        <v>30</v>
      </c>
      <c r="C46" s="71">
        <f t="shared" si="0"/>
        <v>12356828.359999999</v>
      </c>
      <c r="D46" s="71">
        <f t="shared" si="1"/>
        <v>12370039.440000001</v>
      </c>
      <c r="E46" s="72">
        <f t="shared" si="2"/>
        <v>99.89320098723951</v>
      </c>
      <c r="F46" s="170">
        <f t="shared" si="15"/>
        <v>3559248</v>
      </c>
      <c r="G46" s="170">
        <f t="shared" si="4"/>
        <v>1977530.63</v>
      </c>
      <c r="H46" s="170">
        <f t="shared" si="5"/>
        <v>179.9844688119951</v>
      </c>
      <c r="I46" s="166"/>
      <c r="J46" s="166"/>
      <c r="K46" s="166"/>
      <c r="M46" s="74"/>
      <c r="N46" s="89">
        <v>4339735.12</v>
      </c>
      <c r="O46" s="89">
        <v>8017093.2400000002</v>
      </c>
      <c r="P46" s="90">
        <f t="shared" si="6"/>
        <v>12356828.359999999</v>
      </c>
      <c r="Q46" s="258">
        <v>3559248</v>
      </c>
      <c r="R46" s="196"/>
      <c r="S46" s="91">
        <f t="shared" si="7"/>
        <v>3559248</v>
      </c>
      <c r="T46" s="102">
        <f t="shared" si="8"/>
        <v>15916076.359999999</v>
      </c>
      <c r="U46" s="92">
        <f t="shared" si="9"/>
        <v>7898983.1200000001</v>
      </c>
      <c r="V46" s="92">
        <f t="shared" si="10"/>
        <v>8017093.2400000002</v>
      </c>
      <c r="W46" s="65"/>
      <c r="Y46" s="211">
        <v>4357959.74</v>
      </c>
      <c r="Z46" s="211">
        <v>8012079.7000000002</v>
      </c>
      <c r="AA46" s="93">
        <f t="shared" si="11"/>
        <v>12370039.440000001</v>
      </c>
      <c r="AC46" s="123">
        <v>1977530.63</v>
      </c>
      <c r="AD46" s="123"/>
      <c r="AE46" s="74">
        <f t="shared" si="12"/>
        <v>1977530.63</v>
      </c>
    </row>
    <row r="47" spans="1:38">
      <c r="A47" s="85">
        <v>33</v>
      </c>
      <c r="B47" s="74" t="s">
        <v>31</v>
      </c>
      <c r="C47" s="71">
        <f t="shared" si="0"/>
        <v>19005305.93</v>
      </c>
      <c r="D47" s="71">
        <f t="shared" si="1"/>
        <v>18994123.880000003</v>
      </c>
      <c r="E47" s="72">
        <f t="shared" si="2"/>
        <v>100.0588711017715</v>
      </c>
      <c r="F47" s="170">
        <f t="shared" si="15"/>
        <v>0</v>
      </c>
      <c r="G47" s="170">
        <f t="shared" si="4"/>
        <v>3317719.54</v>
      </c>
      <c r="H47" s="171">
        <f t="shared" si="5"/>
        <v>0</v>
      </c>
      <c r="I47" s="166"/>
      <c r="J47" s="166"/>
      <c r="K47" s="166"/>
      <c r="M47" s="74"/>
      <c r="N47" s="89">
        <v>3571951.27</v>
      </c>
      <c r="O47" s="89">
        <v>15433354.66</v>
      </c>
      <c r="P47" s="90">
        <f t="shared" si="6"/>
        <v>19005305.93</v>
      </c>
      <c r="Q47" s="258"/>
      <c r="R47" s="209"/>
      <c r="S47" s="91">
        <f t="shared" si="7"/>
        <v>0</v>
      </c>
      <c r="T47" s="102">
        <f t="shared" si="8"/>
        <v>19005305.93</v>
      </c>
      <c r="U47" s="92">
        <f t="shared" si="9"/>
        <v>3571951.27</v>
      </c>
      <c r="V47" s="92">
        <f t="shared" si="10"/>
        <v>15433354.66</v>
      </c>
      <c r="W47" s="65"/>
      <c r="Y47" s="211">
        <v>3560769.2200000007</v>
      </c>
      <c r="Z47" s="211">
        <v>15433354.66</v>
      </c>
      <c r="AA47" s="93">
        <f t="shared" si="11"/>
        <v>18994123.880000003</v>
      </c>
      <c r="AC47" s="211">
        <v>3317719.54</v>
      </c>
      <c r="AD47" s="251"/>
      <c r="AE47" s="253">
        <f t="shared" si="12"/>
        <v>3317719.54</v>
      </c>
      <c r="AF47" s="66" t="s">
        <v>215</v>
      </c>
    </row>
    <row r="48" spans="1:38">
      <c r="A48" s="85">
        <v>34</v>
      </c>
      <c r="B48" s="74" t="s">
        <v>32</v>
      </c>
      <c r="C48" s="71">
        <f t="shared" si="0"/>
        <v>5356042.55</v>
      </c>
      <c r="D48" s="71">
        <f t="shared" si="1"/>
        <v>5289532.1000000006</v>
      </c>
      <c r="E48" s="72">
        <f t="shared" si="2"/>
        <v>101.25739760611339</v>
      </c>
      <c r="F48" s="170">
        <f t="shared" si="15"/>
        <v>1186416</v>
      </c>
      <c r="G48" s="170">
        <f t="shared" si="4"/>
        <v>442971.34</v>
      </c>
      <c r="H48" s="170">
        <f t="shared" si="5"/>
        <v>267.8313229022898</v>
      </c>
      <c r="I48" s="166"/>
      <c r="J48" s="166"/>
      <c r="K48" s="166"/>
      <c r="M48" s="74"/>
      <c r="N48" s="89">
        <v>2053723.79</v>
      </c>
      <c r="O48" s="89">
        <v>3302318.76</v>
      </c>
      <c r="P48" s="90">
        <f t="shared" si="6"/>
        <v>5356042.55</v>
      </c>
      <c r="Q48" s="258">
        <v>1186416</v>
      </c>
      <c r="R48" s="196"/>
      <c r="S48" s="91">
        <f t="shared" si="7"/>
        <v>1186416</v>
      </c>
      <c r="T48" s="102">
        <f t="shared" si="8"/>
        <v>6542458.5499999998</v>
      </c>
      <c r="U48" s="92">
        <f t="shared" si="9"/>
        <v>3240139.79</v>
      </c>
      <c r="V48" s="92">
        <f t="shared" si="10"/>
        <v>3302318.76</v>
      </c>
      <c r="W48" s="65"/>
      <c r="Y48" s="211">
        <v>1983655.9200000002</v>
      </c>
      <c r="Z48" s="211">
        <v>3305876.18</v>
      </c>
      <c r="AA48" s="93">
        <f t="shared" si="11"/>
        <v>5289532.1000000006</v>
      </c>
      <c r="AC48" s="210">
        <v>442971.34</v>
      </c>
      <c r="AD48" s="123"/>
      <c r="AE48" s="74">
        <f t="shared" si="12"/>
        <v>442971.34</v>
      </c>
    </row>
    <row r="49" spans="1:36">
      <c r="A49" s="85">
        <v>35</v>
      </c>
      <c r="B49" s="74" t="s">
        <v>33</v>
      </c>
      <c r="C49" s="71">
        <f t="shared" si="0"/>
        <v>8451679.5</v>
      </c>
      <c r="D49" s="71">
        <f t="shared" si="1"/>
        <v>8314461.25</v>
      </c>
      <c r="E49" s="72">
        <f t="shared" si="2"/>
        <v>101.65035647980199</v>
      </c>
      <c r="F49" s="170">
        <f t="shared" si="15"/>
        <v>2388240</v>
      </c>
      <c r="G49" s="170">
        <f t="shared" si="4"/>
        <v>1206446.99</v>
      </c>
      <c r="H49" s="170">
        <f t="shared" si="5"/>
        <v>197.95648045837473</v>
      </c>
      <c r="I49" s="166"/>
      <c r="J49" s="166"/>
      <c r="K49" s="166"/>
      <c r="M49" s="74"/>
      <c r="N49" s="89">
        <v>3183867.59</v>
      </c>
      <c r="O49" s="89">
        <v>5267811.91</v>
      </c>
      <c r="P49" s="90">
        <f t="shared" si="6"/>
        <v>8451679.5</v>
      </c>
      <c r="Q49" s="258">
        <v>2388240</v>
      </c>
      <c r="R49" s="196"/>
      <c r="S49" s="91">
        <f t="shared" si="7"/>
        <v>2388240</v>
      </c>
      <c r="T49" s="102">
        <f t="shared" si="8"/>
        <v>10839919.5</v>
      </c>
      <c r="U49" s="92">
        <f t="shared" si="9"/>
        <v>5572107.5899999999</v>
      </c>
      <c r="V49" s="92">
        <f t="shared" si="10"/>
        <v>5267811.91</v>
      </c>
      <c r="W49" s="65"/>
      <c r="Y49" s="211">
        <v>3046352.0500000003</v>
      </c>
      <c r="Z49" s="211">
        <v>5268109.2</v>
      </c>
      <c r="AA49" s="93">
        <f t="shared" si="11"/>
        <v>8314461.25</v>
      </c>
      <c r="AC49" s="210">
        <v>1206446.99</v>
      </c>
      <c r="AD49" s="123"/>
      <c r="AE49" s="74">
        <f t="shared" si="12"/>
        <v>1206446.99</v>
      </c>
    </row>
    <row r="50" spans="1:36">
      <c r="A50" s="85">
        <v>36</v>
      </c>
      <c r="B50" s="74" t="s">
        <v>34</v>
      </c>
      <c r="C50" s="71">
        <f t="shared" si="0"/>
        <v>2974413.93</v>
      </c>
      <c r="D50" s="71">
        <f t="shared" si="1"/>
        <v>2857671.56</v>
      </c>
      <c r="E50" s="72">
        <f t="shared" si="2"/>
        <v>104.08522699508546</v>
      </c>
      <c r="F50" s="170">
        <f t="shared" si="15"/>
        <v>323568</v>
      </c>
      <c r="G50" s="170">
        <f t="shared" si="4"/>
        <v>223196.32</v>
      </c>
      <c r="H50" s="170">
        <f t="shared" si="5"/>
        <v>144.97013212404221</v>
      </c>
      <c r="I50" s="166"/>
      <c r="J50" s="166"/>
      <c r="K50" s="166"/>
      <c r="M50" s="74"/>
      <c r="N50" s="89">
        <v>2019350.05</v>
      </c>
      <c r="O50" s="89">
        <v>955063.88</v>
      </c>
      <c r="P50" s="90">
        <f t="shared" si="6"/>
        <v>2974413.93</v>
      </c>
      <c r="Q50" s="258">
        <v>323568</v>
      </c>
      <c r="R50" s="196"/>
      <c r="S50" s="91">
        <f t="shared" si="7"/>
        <v>323568</v>
      </c>
      <c r="T50" s="102">
        <f t="shared" si="8"/>
        <v>3297981.93</v>
      </c>
      <c r="U50" s="92">
        <f t="shared" si="9"/>
        <v>2342918.0499999998</v>
      </c>
      <c r="V50" s="92">
        <f t="shared" si="10"/>
        <v>955063.88</v>
      </c>
      <c r="W50" s="65"/>
      <c r="Y50" s="211">
        <v>1857328.73</v>
      </c>
      <c r="Z50" s="211">
        <v>1000342.83</v>
      </c>
      <c r="AA50" s="93">
        <f t="shared" si="11"/>
        <v>2857671.56</v>
      </c>
      <c r="AC50" s="210">
        <v>223196.32</v>
      </c>
      <c r="AD50" s="123"/>
      <c r="AE50" s="74">
        <f t="shared" si="12"/>
        <v>223196.32</v>
      </c>
      <c r="AJ50" s="66" t="s">
        <v>216</v>
      </c>
    </row>
    <row r="51" spans="1:36">
      <c r="A51" s="85">
        <v>37</v>
      </c>
      <c r="B51" s="74" t="s">
        <v>35</v>
      </c>
      <c r="C51" s="71">
        <f t="shared" si="0"/>
        <v>4573619.6899999995</v>
      </c>
      <c r="D51" s="71">
        <f t="shared" si="1"/>
        <v>4623529.43</v>
      </c>
      <c r="E51" s="72">
        <f t="shared" si="2"/>
        <v>98.920527256165855</v>
      </c>
      <c r="F51" s="170">
        <f t="shared" si="15"/>
        <v>739584</v>
      </c>
      <c r="G51" s="170">
        <f t="shared" si="4"/>
        <v>418642.99</v>
      </c>
      <c r="H51" s="170">
        <f t="shared" si="5"/>
        <v>176.66221999799879</v>
      </c>
      <c r="I51" s="166"/>
      <c r="J51" s="166"/>
      <c r="K51" s="166"/>
      <c r="M51" s="74"/>
      <c r="N51" s="89">
        <v>2357174.7999999998</v>
      </c>
      <c r="O51" s="89">
        <v>2216444.89</v>
      </c>
      <c r="P51" s="90">
        <f t="shared" si="6"/>
        <v>4573619.6899999995</v>
      </c>
      <c r="Q51" s="258">
        <v>739584</v>
      </c>
      <c r="R51" s="196"/>
      <c r="S51" s="91">
        <f t="shared" si="7"/>
        <v>739584</v>
      </c>
      <c r="T51" s="102">
        <f t="shared" si="8"/>
        <v>5313203.6899999995</v>
      </c>
      <c r="U51" s="92">
        <f t="shared" si="9"/>
        <v>3096758.8</v>
      </c>
      <c r="V51" s="92">
        <f t="shared" si="10"/>
        <v>2216444.89</v>
      </c>
      <c r="W51" s="65"/>
      <c r="Y51" s="211">
        <v>2388066.87</v>
      </c>
      <c r="Z51" s="211">
        <v>2235462.5599999996</v>
      </c>
      <c r="AA51" s="93">
        <f t="shared" si="11"/>
        <v>4623529.43</v>
      </c>
      <c r="AC51" s="210">
        <v>418642.99</v>
      </c>
      <c r="AD51" s="123"/>
      <c r="AE51" s="74">
        <f t="shared" si="12"/>
        <v>418642.99</v>
      </c>
    </row>
    <row r="52" spans="1:36">
      <c r="A52" s="85">
        <v>38</v>
      </c>
      <c r="B52" s="74" t="s">
        <v>36</v>
      </c>
      <c r="C52" s="71">
        <f t="shared" si="0"/>
        <v>8503305.9399999995</v>
      </c>
      <c r="D52" s="71">
        <f t="shared" si="1"/>
        <v>8405575.0300000012</v>
      </c>
      <c r="E52" s="72">
        <f t="shared" si="2"/>
        <v>101.16269154282951</v>
      </c>
      <c r="F52" s="170">
        <f t="shared" si="15"/>
        <v>1540800</v>
      </c>
      <c r="G52" s="170">
        <f t="shared" si="4"/>
        <v>992320.72</v>
      </c>
      <c r="H52" s="170">
        <f t="shared" si="5"/>
        <v>155.27238008292318</v>
      </c>
      <c r="I52" s="166"/>
      <c r="J52" s="166"/>
      <c r="K52" s="166"/>
      <c r="M52" s="74"/>
      <c r="N52" s="89">
        <v>3333982.15</v>
      </c>
      <c r="O52" s="89">
        <v>5169323.79</v>
      </c>
      <c r="P52" s="90">
        <f t="shared" si="6"/>
        <v>8503305.9399999995</v>
      </c>
      <c r="Q52" s="258">
        <v>1540800</v>
      </c>
      <c r="R52" s="196"/>
      <c r="S52" s="91">
        <f t="shared" si="7"/>
        <v>1540800</v>
      </c>
      <c r="T52" s="102">
        <f t="shared" si="8"/>
        <v>10044105.939999999</v>
      </c>
      <c r="U52" s="92">
        <f t="shared" si="9"/>
        <v>4874782.1500000004</v>
      </c>
      <c r="V52" s="92">
        <f t="shared" si="10"/>
        <v>5169323.79</v>
      </c>
      <c r="W52" s="65"/>
      <c r="Y52" s="211">
        <v>3500233.5900000003</v>
      </c>
      <c r="Z52" s="211">
        <v>4905341.4400000004</v>
      </c>
      <c r="AA52" s="93">
        <f t="shared" si="11"/>
        <v>8405575.0300000012</v>
      </c>
      <c r="AC52" s="210">
        <v>992320.72</v>
      </c>
      <c r="AD52" s="123"/>
      <c r="AE52" s="74">
        <f t="shared" si="12"/>
        <v>992320.72</v>
      </c>
    </row>
    <row r="53" spans="1:36">
      <c r="A53" s="85">
        <v>39</v>
      </c>
      <c r="B53" s="74" t="s">
        <v>37</v>
      </c>
      <c r="C53" s="71">
        <f t="shared" si="0"/>
        <v>6951600.0099999998</v>
      </c>
      <c r="D53" s="71">
        <f t="shared" si="1"/>
        <v>6923858.3300000001</v>
      </c>
      <c r="E53" s="72">
        <f t="shared" si="2"/>
        <v>100.40066793221057</v>
      </c>
      <c r="F53" s="170">
        <f t="shared" si="15"/>
        <v>1232640</v>
      </c>
      <c r="G53" s="170">
        <f t="shared" si="4"/>
        <v>692777.26</v>
      </c>
      <c r="H53" s="170">
        <f t="shared" si="5"/>
        <v>177.9273182263517</v>
      </c>
      <c r="I53" s="166"/>
      <c r="J53" s="166"/>
      <c r="K53" s="166"/>
      <c r="M53" s="74"/>
      <c r="N53" s="89">
        <v>3644404.52</v>
      </c>
      <c r="O53" s="89">
        <v>3307195.49</v>
      </c>
      <c r="P53" s="90">
        <f t="shared" si="6"/>
        <v>6951600.0099999998</v>
      </c>
      <c r="Q53" s="258">
        <v>1232640</v>
      </c>
      <c r="R53" s="196"/>
      <c r="S53" s="91">
        <f t="shared" si="7"/>
        <v>1232640</v>
      </c>
      <c r="T53" s="102">
        <f t="shared" si="8"/>
        <v>8184240.0099999998</v>
      </c>
      <c r="U53" s="92">
        <f t="shared" si="9"/>
        <v>4877044.5199999996</v>
      </c>
      <c r="V53" s="92">
        <f t="shared" si="10"/>
        <v>3307195.49</v>
      </c>
      <c r="W53" s="65"/>
      <c r="Y53" s="212">
        <v>3590622.8300000005</v>
      </c>
      <c r="Z53" s="211">
        <v>3333235.5</v>
      </c>
      <c r="AA53" s="93">
        <f t="shared" si="11"/>
        <v>6923858.3300000001</v>
      </c>
      <c r="AC53" s="210">
        <v>692777.26</v>
      </c>
      <c r="AD53" s="123"/>
      <c r="AE53" s="74">
        <f t="shared" si="12"/>
        <v>692777.26</v>
      </c>
    </row>
    <row r="54" spans="1:36">
      <c r="A54" s="85">
        <v>40</v>
      </c>
      <c r="B54" s="74" t="s">
        <v>38</v>
      </c>
      <c r="C54" s="71">
        <f t="shared" si="0"/>
        <v>4136423.87</v>
      </c>
      <c r="D54" s="71">
        <f t="shared" si="1"/>
        <v>4156406.9399999995</v>
      </c>
      <c r="E54" s="72">
        <f t="shared" si="2"/>
        <v>99.519222484986045</v>
      </c>
      <c r="F54" s="170">
        <f t="shared" si="15"/>
        <v>662544</v>
      </c>
      <c r="G54" s="170">
        <f t="shared" si="4"/>
        <v>287218.36</v>
      </c>
      <c r="H54" s="170">
        <f t="shared" si="5"/>
        <v>230.67606123786794</v>
      </c>
      <c r="I54" s="166"/>
      <c r="J54" s="166"/>
      <c r="K54" s="166"/>
      <c r="M54" s="74"/>
      <c r="N54" s="89">
        <v>1994509</v>
      </c>
      <c r="O54" s="89">
        <v>2141914.87</v>
      </c>
      <c r="P54" s="90">
        <f t="shared" si="6"/>
        <v>4136423.87</v>
      </c>
      <c r="Q54" s="258">
        <v>662544</v>
      </c>
      <c r="R54" s="196"/>
      <c r="S54" s="91">
        <f t="shared" si="7"/>
        <v>662544</v>
      </c>
      <c r="T54" s="102">
        <f t="shared" si="8"/>
        <v>4798967.87</v>
      </c>
      <c r="U54" s="92">
        <f t="shared" si="9"/>
        <v>2657053</v>
      </c>
      <c r="V54" s="92">
        <f t="shared" si="10"/>
        <v>2141914.87</v>
      </c>
      <c r="W54" s="65"/>
      <c r="Y54" s="211">
        <v>2013612.0799999998</v>
      </c>
      <c r="Z54" s="211">
        <v>2142794.86</v>
      </c>
      <c r="AA54" s="93">
        <f t="shared" si="11"/>
        <v>4156406.9399999995</v>
      </c>
      <c r="AC54" s="256">
        <v>287218.36</v>
      </c>
      <c r="AD54" s="123"/>
      <c r="AE54" s="74">
        <f t="shared" si="12"/>
        <v>287218.36</v>
      </c>
    </row>
    <row r="55" spans="1:36">
      <c r="A55" s="85">
        <v>41</v>
      </c>
      <c r="B55" s="74" t="s">
        <v>39</v>
      </c>
      <c r="C55" s="71">
        <f t="shared" si="0"/>
        <v>3189636.2</v>
      </c>
      <c r="D55" s="71">
        <f t="shared" si="1"/>
        <v>3189636</v>
      </c>
      <c r="E55" s="72">
        <f t="shared" si="2"/>
        <v>100.00000627030796</v>
      </c>
      <c r="F55" s="170"/>
      <c r="G55" s="170"/>
      <c r="H55" s="170"/>
      <c r="I55" s="166"/>
      <c r="J55" s="166"/>
      <c r="K55" s="166"/>
      <c r="M55" s="74"/>
      <c r="N55" s="93">
        <v>3189636.2</v>
      </c>
      <c r="O55" s="93"/>
      <c r="P55" s="90">
        <f t="shared" si="6"/>
        <v>3189636.2</v>
      </c>
      <c r="Q55" s="93"/>
      <c r="R55" s="93"/>
      <c r="S55" s="91">
        <f t="shared" si="7"/>
        <v>0</v>
      </c>
      <c r="T55" s="102">
        <f t="shared" si="8"/>
        <v>3189636.2</v>
      </c>
      <c r="U55" s="92">
        <f t="shared" si="9"/>
        <v>3189636.2</v>
      </c>
      <c r="V55" s="92">
        <f t="shared" si="10"/>
        <v>0</v>
      </c>
      <c r="W55" s="65"/>
      <c r="Y55" s="94">
        <v>3189636</v>
      </c>
      <c r="Z55" s="210"/>
      <c r="AA55" s="93">
        <f t="shared" si="11"/>
        <v>3189636</v>
      </c>
      <c r="AC55" s="74"/>
      <c r="AD55" s="74"/>
      <c r="AE55" s="74">
        <f t="shared" si="12"/>
        <v>0</v>
      </c>
      <c r="AG55" s="73"/>
      <c r="AH55" s="73"/>
      <c r="AI55" s="73"/>
      <c r="AJ55" s="73"/>
    </row>
    <row r="56" spans="1:36">
      <c r="A56" s="85">
        <v>42</v>
      </c>
      <c r="B56" s="74" t="s">
        <v>40</v>
      </c>
      <c r="C56" s="71">
        <f t="shared" si="0"/>
        <v>1300000</v>
      </c>
      <c r="D56" s="75">
        <f t="shared" si="1"/>
        <v>1300000</v>
      </c>
      <c r="E56" s="72">
        <f t="shared" si="2"/>
        <v>100</v>
      </c>
      <c r="F56" s="170"/>
      <c r="G56" s="170"/>
      <c r="H56" s="170"/>
      <c r="I56" s="166"/>
      <c r="J56" s="166"/>
      <c r="K56" s="166"/>
      <c r="M56" s="74"/>
      <c r="N56" s="93">
        <v>1300000</v>
      </c>
      <c r="O56" s="93"/>
      <c r="P56" s="90">
        <f t="shared" si="6"/>
        <v>1300000</v>
      </c>
      <c r="Q56" s="93"/>
      <c r="R56" s="93"/>
      <c r="S56" s="91">
        <f t="shared" si="7"/>
        <v>0</v>
      </c>
      <c r="T56" s="102">
        <f t="shared" si="8"/>
        <v>1300000</v>
      </c>
      <c r="U56" s="92">
        <f t="shared" si="9"/>
        <v>1300000</v>
      </c>
      <c r="V56" s="92">
        <f t="shared" si="10"/>
        <v>0</v>
      </c>
      <c r="W56" s="65"/>
      <c r="Y56" s="89">
        <v>1300000</v>
      </c>
      <c r="Z56" s="89"/>
      <c r="AA56" s="93">
        <f t="shared" si="11"/>
        <v>1300000</v>
      </c>
      <c r="AC56" s="74"/>
      <c r="AD56" s="74"/>
      <c r="AE56" s="74">
        <f t="shared" si="12"/>
        <v>0</v>
      </c>
      <c r="AG56" s="247"/>
      <c r="AH56" s="247"/>
      <c r="AI56" s="247"/>
      <c r="AJ56" s="247"/>
    </row>
    <row r="57" spans="1:36">
      <c r="A57" s="360">
        <v>43</v>
      </c>
      <c r="B57" s="357" t="s">
        <v>41</v>
      </c>
      <c r="C57" s="71">
        <f t="shared" si="0"/>
        <v>8570955</v>
      </c>
      <c r="D57" s="75">
        <f t="shared" si="1"/>
        <v>8574427</v>
      </c>
      <c r="E57" s="72">
        <f t="shared" si="2"/>
        <v>99.959507498285305</v>
      </c>
      <c r="F57" s="170"/>
      <c r="G57" s="170"/>
      <c r="H57" s="170"/>
      <c r="I57" s="166"/>
      <c r="J57" s="166"/>
      <c r="K57" s="166"/>
      <c r="M57" s="74"/>
      <c r="N57" s="93">
        <v>4816832</v>
      </c>
      <c r="O57" s="93">
        <v>3754123</v>
      </c>
      <c r="P57" s="90">
        <f t="shared" si="6"/>
        <v>8570955</v>
      </c>
      <c r="Q57" s="93"/>
      <c r="R57" s="93"/>
      <c r="S57" s="91">
        <f t="shared" si="7"/>
        <v>0</v>
      </c>
      <c r="T57" s="102">
        <f t="shared" si="8"/>
        <v>8570955</v>
      </c>
      <c r="U57" s="92">
        <f t="shared" si="9"/>
        <v>4816832</v>
      </c>
      <c r="V57" s="92">
        <f t="shared" si="10"/>
        <v>3754123</v>
      </c>
      <c r="W57" s="65"/>
      <c r="Y57" s="89">
        <v>4816632</v>
      </c>
      <c r="Z57" s="89">
        <v>3757795</v>
      </c>
      <c r="AA57" s="93">
        <f t="shared" si="11"/>
        <v>8574427</v>
      </c>
      <c r="AC57" s="74"/>
      <c r="AD57" s="74"/>
      <c r="AE57" s="74">
        <f t="shared" si="12"/>
        <v>0</v>
      </c>
      <c r="AG57" s="248"/>
      <c r="AH57" s="248"/>
      <c r="AI57" s="73"/>
      <c r="AJ57" s="73"/>
    </row>
    <row r="58" spans="1:36">
      <c r="A58" s="362"/>
      <c r="B58" s="359"/>
      <c r="C58" s="71"/>
      <c r="D58" s="75"/>
      <c r="E58" s="72"/>
      <c r="F58" s="170"/>
      <c r="G58" s="170"/>
      <c r="H58" s="170"/>
      <c r="I58" s="166"/>
      <c r="J58" s="166"/>
      <c r="K58" s="166"/>
      <c r="M58" s="74"/>
      <c r="N58" s="93">
        <v>3047384</v>
      </c>
      <c r="O58" s="93">
        <v>2375057</v>
      </c>
      <c r="P58" s="90">
        <f t="shared" si="6"/>
        <v>5422441</v>
      </c>
      <c r="Q58" s="93"/>
      <c r="R58" s="93"/>
      <c r="S58" s="91">
        <f t="shared" ref="S58" si="43">Q58+R58</f>
        <v>0</v>
      </c>
      <c r="T58" s="102">
        <f t="shared" ref="T58" si="44">P58+S58</f>
        <v>5422441</v>
      </c>
      <c r="U58" s="92">
        <f t="shared" ref="U58" si="45">N58+Q58</f>
        <v>3047384</v>
      </c>
      <c r="V58" s="92">
        <f t="shared" ref="V58" si="46">O58+R58</f>
        <v>2375057</v>
      </c>
      <c r="W58" s="65"/>
      <c r="Y58" s="89">
        <v>3047384</v>
      </c>
      <c r="Z58" s="89">
        <v>2377380.0299999998</v>
      </c>
      <c r="AA58" s="93">
        <f t="shared" si="11"/>
        <v>5424764.0299999993</v>
      </c>
      <c r="AC58" s="74"/>
      <c r="AD58" s="74"/>
      <c r="AE58" s="74">
        <f t="shared" si="12"/>
        <v>0</v>
      </c>
      <c r="AG58" s="73"/>
      <c r="AH58" s="73"/>
      <c r="AI58" s="73"/>
      <c r="AJ58" s="73"/>
    </row>
    <row r="59" spans="1:36">
      <c r="A59" s="85">
        <v>44</v>
      </c>
      <c r="B59" s="74" t="s">
        <v>42</v>
      </c>
      <c r="C59" s="71">
        <f t="shared" si="0"/>
        <v>17884308.07</v>
      </c>
      <c r="D59" s="71">
        <f t="shared" si="1"/>
        <v>17884311.07</v>
      </c>
      <c r="E59" s="75">
        <f t="shared" si="2"/>
        <v>99.999983225521021</v>
      </c>
      <c r="F59" s="170"/>
      <c r="G59" s="170"/>
      <c r="H59" s="171"/>
      <c r="I59" s="166"/>
      <c r="J59" s="166"/>
      <c r="K59" s="166"/>
      <c r="M59" s="74"/>
      <c r="N59" s="93">
        <v>6037477.7300000004</v>
      </c>
      <c r="O59" s="93">
        <v>11846830.34</v>
      </c>
      <c r="P59" s="90">
        <f t="shared" si="6"/>
        <v>17884308.07</v>
      </c>
      <c r="Q59" s="93"/>
      <c r="R59" s="93"/>
      <c r="S59" s="91">
        <f t="shared" si="7"/>
        <v>0</v>
      </c>
      <c r="T59" s="102">
        <f t="shared" si="8"/>
        <v>17884308.07</v>
      </c>
      <c r="U59" s="92">
        <f t="shared" si="9"/>
        <v>6037477.7300000004</v>
      </c>
      <c r="V59" s="92">
        <f t="shared" si="10"/>
        <v>11846830.34</v>
      </c>
      <c r="W59" s="65"/>
      <c r="Y59" s="211">
        <v>6037480.7299999995</v>
      </c>
      <c r="Z59" s="211">
        <v>11846830.34</v>
      </c>
      <c r="AA59" s="93">
        <f t="shared" si="11"/>
        <v>17884311.07</v>
      </c>
      <c r="AC59" s="211">
        <v>3963367.72</v>
      </c>
      <c r="AD59" s="251"/>
      <c r="AE59" s="252">
        <f t="shared" si="12"/>
        <v>3963367.72</v>
      </c>
      <c r="AF59" s="66" t="s">
        <v>215</v>
      </c>
      <c r="AG59" s="73"/>
      <c r="AH59" s="73"/>
    </row>
    <row r="60" spans="1:36">
      <c r="A60" s="360">
        <v>45</v>
      </c>
      <c r="B60" s="357" t="s">
        <v>43</v>
      </c>
      <c r="C60" s="71">
        <f t="shared" si="0"/>
        <v>2805089.75</v>
      </c>
      <c r="D60" s="71">
        <f t="shared" si="1"/>
        <v>2809075</v>
      </c>
      <c r="E60" s="72">
        <f t="shared" si="2"/>
        <v>99.858129455425711</v>
      </c>
      <c r="F60" s="170">
        <f t="shared" si="15"/>
        <v>2805089.75</v>
      </c>
      <c r="G60" s="170">
        <f t="shared" si="4"/>
        <v>2809075</v>
      </c>
      <c r="H60" s="170">
        <f t="shared" si="5"/>
        <v>99.858129455425711</v>
      </c>
      <c r="I60" s="166"/>
      <c r="J60" s="166"/>
      <c r="K60" s="166"/>
      <c r="M60" s="74"/>
      <c r="N60" s="94">
        <v>2424845</v>
      </c>
      <c r="O60" s="94">
        <v>380244.75</v>
      </c>
      <c r="P60" s="90">
        <f t="shared" si="6"/>
        <v>2805089.75</v>
      </c>
      <c r="Q60" s="93">
        <v>2424845</v>
      </c>
      <c r="R60" s="93">
        <v>380244.75</v>
      </c>
      <c r="S60" s="91">
        <f t="shared" si="7"/>
        <v>2805089.75</v>
      </c>
      <c r="T60" s="102">
        <f t="shared" si="8"/>
        <v>5610179.5</v>
      </c>
      <c r="U60" s="92">
        <f t="shared" si="9"/>
        <v>4849690</v>
      </c>
      <c r="V60" s="92">
        <f t="shared" si="10"/>
        <v>760489.5</v>
      </c>
      <c r="W60" s="65"/>
      <c r="Y60" s="210">
        <v>2424845</v>
      </c>
      <c r="Z60" s="211">
        <v>384230</v>
      </c>
      <c r="AA60" s="93">
        <f t="shared" si="11"/>
        <v>2809075</v>
      </c>
      <c r="AC60" s="210">
        <v>2424845</v>
      </c>
      <c r="AD60" s="211">
        <v>384230</v>
      </c>
      <c r="AE60" s="74">
        <f t="shared" si="12"/>
        <v>2809075</v>
      </c>
      <c r="AG60" s="249"/>
      <c r="AH60" s="249"/>
    </row>
    <row r="61" spans="1:36">
      <c r="A61" s="362"/>
      <c r="B61" s="359"/>
      <c r="C61" s="71">
        <f t="shared" si="0"/>
        <v>2805089.75</v>
      </c>
      <c r="D61" s="71">
        <f t="shared" si="1"/>
        <v>2809075</v>
      </c>
      <c r="E61" s="72">
        <f t="shared" si="2"/>
        <v>99.858129455425711</v>
      </c>
      <c r="F61" s="170">
        <f t="shared" si="15"/>
        <v>2805089.75</v>
      </c>
      <c r="G61" s="170">
        <f t="shared" si="4"/>
        <v>2809074.49</v>
      </c>
      <c r="H61" s="170">
        <f t="shared" si="5"/>
        <v>99.858147585114409</v>
      </c>
      <c r="I61" s="166"/>
      <c r="J61" s="166"/>
      <c r="K61" s="166"/>
      <c r="M61" s="74"/>
      <c r="N61" s="93">
        <v>2424845</v>
      </c>
      <c r="O61" s="93">
        <v>380244.75</v>
      </c>
      <c r="P61" s="90">
        <f t="shared" si="6"/>
        <v>2805089.75</v>
      </c>
      <c r="Q61" s="93">
        <v>2424845</v>
      </c>
      <c r="R61" s="93">
        <v>380244.75</v>
      </c>
      <c r="S61" s="91">
        <f t="shared" ref="S61" si="47">Q61+R61</f>
        <v>2805089.75</v>
      </c>
      <c r="T61" s="102">
        <f t="shared" ref="T61" si="48">P61+S61</f>
        <v>5610179.5</v>
      </c>
      <c r="U61" s="92">
        <f t="shared" ref="U61" si="49">N61+Q61</f>
        <v>4849690</v>
      </c>
      <c r="V61" s="92">
        <f t="shared" ref="V61" si="50">O61+R61</f>
        <v>760489.5</v>
      </c>
      <c r="W61" s="65"/>
      <c r="Y61" s="210">
        <v>2424845</v>
      </c>
      <c r="Z61" s="211">
        <v>384230</v>
      </c>
      <c r="AA61" s="93">
        <f t="shared" si="11"/>
        <v>2809075</v>
      </c>
      <c r="AC61" s="210">
        <v>2424845</v>
      </c>
      <c r="AD61" s="211">
        <v>384229.49</v>
      </c>
      <c r="AE61" s="74">
        <f t="shared" si="12"/>
        <v>2809074.49</v>
      </c>
      <c r="AG61" s="249"/>
      <c r="AH61" s="249"/>
    </row>
    <row r="62" spans="1:36" ht="24.75">
      <c r="A62" s="360">
        <v>46</v>
      </c>
      <c r="B62" s="357" t="s">
        <v>44</v>
      </c>
      <c r="C62" s="71"/>
      <c r="D62" s="71"/>
      <c r="E62" s="72"/>
      <c r="F62" s="170">
        <f t="shared" si="15"/>
        <v>7620457.5</v>
      </c>
      <c r="G62" s="170">
        <f t="shared" si="4"/>
        <v>7620457.5</v>
      </c>
      <c r="H62" s="170">
        <f t="shared" si="5"/>
        <v>100</v>
      </c>
      <c r="I62" s="166"/>
      <c r="J62" s="166"/>
      <c r="K62" s="166"/>
      <c r="M62" s="126" t="s">
        <v>123</v>
      </c>
      <c r="N62" s="93"/>
      <c r="O62" s="93"/>
      <c r="P62" s="90">
        <f t="shared" si="6"/>
        <v>0</v>
      </c>
      <c r="Q62" s="93">
        <v>6493775</v>
      </c>
      <c r="R62" s="93">
        <v>1126682.5</v>
      </c>
      <c r="S62" s="91">
        <f t="shared" si="7"/>
        <v>7620457.5</v>
      </c>
      <c r="T62" s="102">
        <f t="shared" si="8"/>
        <v>7620457.5</v>
      </c>
      <c r="U62" s="92">
        <f t="shared" si="9"/>
        <v>6493775</v>
      </c>
      <c r="V62" s="92">
        <f t="shared" si="10"/>
        <v>1126682.5</v>
      </c>
      <c r="W62" s="65"/>
      <c r="Y62" s="94"/>
      <c r="Z62" s="93"/>
      <c r="AA62" s="93">
        <f t="shared" si="11"/>
        <v>0</v>
      </c>
      <c r="AC62" s="257">
        <v>6493775</v>
      </c>
      <c r="AD62" s="259">
        <v>1126682.5</v>
      </c>
      <c r="AE62" s="74">
        <f t="shared" si="12"/>
        <v>7620457.5</v>
      </c>
      <c r="AG62" s="250"/>
      <c r="AH62" s="250"/>
    </row>
    <row r="63" spans="1:36">
      <c r="A63" s="361"/>
      <c r="B63" s="358"/>
      <c r="C63" s="71"/>
      <c r="D63" s="71"/>
      <c r="E63" s="72"/>
      <c r="F63" s="170">
        <f t="shared" si="15"/>
        <v>7620457.5</v>
      </c>
      <c r="G63" s="170">
        <f t="shared" si="4"/>
        <v>7620457.5</v>
      </c>
      <c r="H63" s="170">
        <f t="shared" si="5"/>
        <v>100</v>
      </c>
      <c r="I63" s="166"/>
      <c r="J63" s="166"/>
      <c r="K63" s="166"/>
      <c r="M63" s="126" t="s">
        <v>124</v>
      </c>
      <c r="N63" s="93"/>
      <c r="O63" s="93"/>
      <c r="P63" s="90">
        <f t="shared" si="6"/>
        <v>0</v>
      </c>
      <c r="Q63" s="93">
        <v>6493775</v>
      </c>
      <c r="R63" s="93">
        <v>1126682.5</v>
      </c>
      <c r="S63" s="91">
        <f t="shared" ref="S63:S64" si="51">Q63+R63</f>
        <v>7620457.5</v>
      </c>
      <c r="T63" s="102">
        <f t="shared" ref="T63:T64" si="52">P63+S63</f>
        <v>7620457.5</v>
      </c>
      <c r="U63" s="92">
        <f t="shared" ref="U63:U64" si="53">N63+Q63</f>
        <v>6493775</v>
      </c>
      <c r="V63" s="92">
        <f t="shared" ref="V63:V64" si="54">O63+R63</f>
        <v>1126682.5</v>
      </c>
      <c r="W63" s="65"/>
      <c r="Y63" s="94"/>
      <c r="Z63" s="93"/>
      <c r="AA63" s="93">
        <f t="shared" si="11"/>
        <v>0</v>
      </c>
      <c r="AC63" s="257">
        <v>6493775</v>
      </c>
      <c r="AD63" s="259">
        <v>1126682.5</v>
      </c>
      <c r="AE63" s="74">
        <f t="shared" si="12"/>
        <v>7620457.5</v>
      </c>
      <c r="AG63" s="250"/>
      <c r="AH63" s="250"/>
    </row>
    <row r="64" spans="1:36">
      <c r="A64" s="361"/>
      <c r="B64" s="358"/>
      <c r="C64" s="71"/>
      <c r="D64" s="71"/>
      <c r="E64" s="72"/>
      <c r="F64" s="170">
        <f t="shared" si="15"/>
        <v>7620457.5</v>
      </c>
      <c r="G64" s="170">
        <f t="shared" si="4"/>
        <v>7620457.5</v>
      </c>
      <c r="H64" s="170">
        <f t="shared" si="5"/>
        <v>100</v>
      </c>
      <c r="I64" s="166"/>
      <c r="J64" s="166"/>
      <c r="K64" s="166"/>
      <c r="M64" s="126" t="s">
        <v>125</v>
      </c>
      <c r="N64" s="93"/>
      <c r="O64" s="93"/>
      <c r="P64" s="90">
        <f t="shared" si="6"/>
        <v>0</v>
      </c>
      <c r="Q64" s="93">
        <v>6493775</v>
      </c>
      <c r="R64" s="93">
        <v>1126682.5</v>
      </c>
      <c r="S64" s="91">
        <f t="shared" si="51"/>
        <v>7620457.5</v>
      </c>
      <c r="T64" s="102">
        <f t="shared" si="52"/>
        <v>7620457.5</v>
      </c>
      <c r="U64" s="92">
        <f t="shared" si="53"/>
        <v>6493775</v>
      </c>
      <c r="V64" s="92">
        <f t="shared" si="54"/>
        <v>1126682.5</v>
      </c>
      <c r="W64" s="65"/>
      <c r="Y64" s="94"/>
      <c r="Z64" s="93"/>
      <c r="AA64" s="93">
        <f t="shared" si="11"/>
        <v>0</v>
      </c>
      <c r="AC64" s="257">
        <v>6493775</v>
      </c>
      <c r="AD64" s="259">
        <v>1126682.5</v>
      </c>
      <c r="AE64" s="74">
        <f t="shared" si="12"/>
        <v>7620457.5</v>
      </c>
      <c r="AG64" s="250"/>
      <c r="AH64" s="250"/>
    </row>
    <row r="65" spans="1:34">
      <c r="A65" s="362"/>
      <c r="B65" s="359"/>
      <c r="C65" s="71"/>
      <c r="D65" s="71"/>
      <c r="E65" s="72"/>
      <c r="F65" s="170">
        <f t="shared" si="15"/>
        <v>7620457.5</v>
      </c>
      <c r="G65" s="170">
        <f t="shared" si="4"/>
        <v>7617012.6699999999</v>
      </c>
      <c r="H65" s="170">
        <f t="shared" si="5"/>
        <v>100.0452254728887</v>
      </c>
      <c r="I65" s="166"/>
      <c r="J65" s="166"/>
      <c r="K65" s="166"/>
      <c r="M65" s="126" t="s">
        <v>126</v>
      </c>
      <c r="N65" s="93"/>
      <c r="O65" s="93"/>
      <c r="P65" s="90">
        <f t="shared" si="6"/>
        <v>0</v>
      </c>
      <c r="Q65" s="93">
        <v>6493775</v>
      </c>
      <c r="R65" s="93">
        <v>1126682.5</v>
      </c>
      <c r="S65" s="91">
        <f t="shared" ref="S65" si="55">Q65+R65</f>
        <v>7620457.5</v>
      </c>
      <c r="T65" s="102">
        <f t="shared" ref="T65" si="56">P65+S65</f>
        <v>7620457.5</v>
      </c>
      <c r="U65" s="92">
        <f t="shared" ref="U65" si="57">N65+Q65</f>
        <v>6493775</v>
      </c>
      <c r="V65" s="92">
        <f t="shared" ref="V65" si="58">O65+R65</f>
        <v>1126682.5</v>
      </c>
      <c r="W65" s="65"/>
      <c r="Y65" s="94"/>
      <c r="Z65" s="93"/>
      <c r="AA65" s="93">
        <f t="shared" si="11"/>
        <v>0</v>
      </c>
      <c r="AC65" s="257">
        <v>6493775</v>
      </c>
      <c r="AD65" s="259">
        <v>1123237.67</v>
      </c>
      <c r="AE65" s="74">
        <f t="shared" si="12"/>
        <v>7617012.6699999999</v>
      </c>
      <c r="AG65" s="250"/>
      <c r="AH65" s="250"/>
    </row>
    <row r="66" spans="1:34" ht="17.25" customHeight="1" thickBot="1">
      <c r="A66" s="85">
        <v>47</v>
      </c>
      <c r="B66" s="74" t="s">
        <v>45</v>
      </c>
      <c r="C66" s="71">
        <f t="shared" si="0"/>
        <v>1728700</v>
      </c>
      <c r="D66" s="75">
        <f t="shared" si="1"/>
        <v>1940336</v>
      </c>
      <c r="E66" s="72">
        <f t="shared" si="2"/>
        <v>89.092816914183942</v>
      </c>
      <c r="F66" s="170"/>
      <c r="G66" s="170"/>
      <c r="H66" s="170"/>
      <c r="I66" s="166"/>
      <c r="J66" s="166"/>
      <c r="K66" s="166"/>
      <c r="M66" s="74"/>
      <c r="N66" s="93">
        <v>1728700</v>
      </c>
      <c r="O66" s="93"/>
      <c r="P66" s="90">
        <f t="shared" si="6"/>
        <v>1728700</v>
      </c>
      <c r="Q66" s="93"/>
      <c r="R66" s="93"/>
      <c r="S66" s="91">
        <f t="shared" si="7"/>
        <v>0</v>
      </c>
      <c r="T66" s="102">
        <f t="shared" si="8"/>
        <v>1728700</v>
      </c>
      <c r="U66" s="92">
        <f t="shared" si="9"/>
        <v>1728700</v>
      </c>
      <c r="V66" s="92">
        <f t="shared" si="10"/>
        <v>0</v>
      </c>
      <c r="W66" s="65"/>
      <c r="Y66" s="210">
        <v>1940336</v>
      </c>
      <c r="Z66" s="210"/>
      <c r="AA66" s="93">
        <f t="shared" si="11"/>
        <v>1940336</v>
      </c>
      <c r="AC66" s="74"/>
      <c r="AD66" s="74"/>
      <c r="AE66" s="74">
        <f t="shared" si="12"/>
        <v>0</v>
      </c>
      <c r="AG66" s="73"/>
      <c r="AH66" s="73"/>
    </row>
    <row r="67" spans="1:34" ht="15.75" thickBot="1">
      <c r="N67" s="95">
        <f>SUM(N5:N66)</f>
        <v>153078668.95999998</v>
      </c>
      <c r="O67" s="96">
        <f>SUM(O40:O66)</f>
        <v>76021486.480000004</v>
      </c>
      <c r="P67" s="97"/>
      <c r="Q67" s="96"/>
      <c r="R67" s="96"/>
      <c r="S67" s="96"/>
      <c r="T67" s="103"/>
      <c r="U67" s="103"/>
      <c r="V67" s="98"/>
      <c r="W67" s="99"/>
      <c r="Y67" s="95"/>
      <c r="Z67" s="96"/>
      <c r="AA67" s="100">
        <f>SUM(AA5:AA66)</f>
        <v>469362536.62999994</v>
      </c>
      <c r="AC67" s="74"/>
      <c r="AD67" s="74"/>
      <c r="AE67" s="74"/>
    </row>
    <row r="68" spans="1:34"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67"/>
      <c r="N68" s="99"/>
      <c r="O68" s="99"/>
      <c r="P68" s="99"/>
      <c r="Q68" s="99"/>
      <c r="R68" s="99"/>
      <c r="S68" s="99"/>
      <c r="T68" s="99"/>
      <c r="U68" s="99"/>
      <c r="V68" s="99"/>
      <c r="W68" s="99"/>
      <c r="Y68" s="99"/>
      <c r="Z68" s="99"/>
      <c r="AA68" s="99"/>
    </row>
    <row r="69" spans="1:34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99">
        <f>N60+N61+Q60+Q61</f>
        <v>9699380</v>
      </c>
      <c r="O69" s="99">
        <f>O60+O61+R60+R61</f>
        <v>1520979</v>
      </c>
      <c r="P69" s="99"/>
      <c r="Q69" s="99">
        <f>Q62+Q63+Q64+Q65</f>
        <v>25975100</v>
      </c>
      <c r="R69" s="99">
        <f>R62+R63+R64+R65</f>
        <v>4506730</v>
      </c>
      <c r="S69" s="99"/>
      <c r="T69" s="99"/>
      <c r="U69" s="99"/>
      <c r="V69" s="99"/>
      <c r="W69" s="99"/>
      <c r="Y69" s="99"/>
      <c r="Z69" s="99"/>
      <c r="AA69" s="99"/>
      <c r="AC69" s="66">
        <f>AC62+AC63+AC64+AC65</f>
        <v>25975100</v>
      </c>
      <c r="AD69" s="214">
        <f>AD62+AD63+AD64+AD65</f>
        <v>4503285.17</v>
      </c>
    </row>
    <row r="70" spans="1:34">
      <c r="B70" s="77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34">
      <c r="B71" s="78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O71" s="62" t="s">
        <v>127</v>
      </c>
    </row>
    <row r="72" spans="1:34">
      <c r="B72" s="77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O72" s="62" t="s">
        <v>128</v>
      </c>
      <c r="P72" s="62">
        <f>SUM(P5:P37)</f>
        <v>318822156.2899999</v>
      </c>
      <c r="S72" s="62">
        <f t="shared" ref="S72:V72" si="59">SUM(S5:S37)</f>
        <v>6020300</v>
      </c>
      <c r="T72" s="132">
        <f t="shared" si="59"/>
        <v>324842456.2899999</v>
      </c>
      <c r="U72" s="62">
        <f t="shared" si="59"/>
        <v>78113514.709999993</v>
      </c>
      <c r="V72" s="62">
        <f t="shared" si="59"/>
        <v>246728941.57999998</v>
      </c>
    </row>
    <row r="73" spans="1:34">
      <c r="B73" s="77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O73" s="62" t="s">
        <v>129</v>
      </c>
      <c r="P73" s="62">
        <f>P40+P41+P42+P43+P44+P45+P46+P48+P49+P50+P51+P52+P53+P54</f>
        <v>76931600.030000001</v>
      </c>
      <c r="S73" s="62">
        <f t="shared" ref="S73:V73" si="60">S40+S41+S42+S43+S44+S45+S46+S48+S49+S50+S51+S52+S53+S54</f>
        <v>16517376</v>
      </c>
      <c r="T73" s="132">
        <f t="shared" si="60"/>
        <v>93448976.030000001</v>
      </c>
      <c r="U73" s="62">
        <f t="shared" si="60"/>
        <v>51597344.049999997</v>
      </c>
      <c r="V73" s="62">
        <f t="shared" si="60"/>
        <v>41851631.979999997</v>
      </c>
    </row>
    <row r="74" spans="1:34">
      <c r="B74" s="77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O74" s="62" t="s">
        <v>130</v>
      </c>
      <c r="P74" s="62">
        <f>P47+P59</f>
        <v>36889614</v>
      </c>
      <c r="S74" s="62">
        <f t="shared" ref="S74:V74" si="61">S47+S59</f>
        <v>0</v>
      </c>
      <c r="T74" s="132">
        <f t="shared" si="61"/>
        <v>36889614</v>
      </c>
      <c r="U74" s="62">
        <f t="shared" si="61"/>
        <v>9609429</v>
      </c>
      <c r="V74" s="62">
        <f t="shared" si="61"/>
        <v>27280185</v>
      </c>
    </row>
    <row r="75" spans="1:34">
      <c r="B75" s="77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34">
      <c r="B76" s="77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34">
      <c r="B77" s="77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34">
      <c r="B78" s="77"/>
      <c r="C78" s="79"/>
      <c r="D78" s="79"/>
      <c r="E78" s="73"/>
      <c r="F78" s="73"/>
      <c r="G78" s="73"/>
      <c r="H78" s="73"/>
      <c r="I78" s="73"/>
      <c r="J78" s="73"/>
      <c r="K78" s="73"/>
      <c r="L78" s="73"/>
      <c r="M78" s="73"/>
    </row>
    <row r="79" spans="1:34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34">
      <c r="B80" s="80"/>
    </row>
    <row r="81" spans="2:4">
      <c r="B81" s="80"/>
      <c r="C81" s="81"/>
      <c r="D81" s="81"/>
    </row>
    <row r="83" spans="2:4">
      <c r="B83" s="80"/>
    </row>
    <row r="84" spans="2:4">
      <c r="B84" s="77"/>
      <c r="C84" s="82"/>
      <c r="D84" s="82"/>
    </row>
    <row r="85" spans="2:4">
      <c r="B85" s="80"/>
    </row>
  </sheetData>
  <mergeCells count="47">
    <mergeCell ref="A36:A37"/>
    <mergeCell ref="B20:B21"/>
    <mergeCell ref="A20:A21"/>
    <mergeCell ref="B22:B23"/>
    <mergeCell ref="A22:A23"/>
    <mergeCell ref="A33:A34"/>
    <mergeCell ref="B30:B31"/>
    <mergeCell ref="A30:A31"/>
    <mergeCell ref="B27:B28"/>
    <mergeCell ref="A27:A28"/>
    <mergeCell ref="C68:D68"/>
    <mergeCell ref="E68:L68"/>
    <mergeCell ref="D1:E1"/>
    <mergeCell ref="Y3:AA3"/>
    <mergeCell ref="A2:A4"/>
    <mergeCell ref="B2:B4"/>
    <mergeCell ref="E2:E4"/>
    <mergeCell ref="C2:D3"/>
    <mergeCell ref="N3:O3"/>
    <mergeCell ref="Q3:R3"/>
    <mergeCell ref="P3:P4"/>
    <mergeCell ref="S3:S4"/>
    <mergeCell ref="T3:T4"/>
    <mergeCell ref="N1:T1"/>
    <mergeCell ref="N2:T2"/>
    <mergeCell ref="B33:B34"/>
    <mergeCell ref="A62:A65"/>
    <mergeCell ref="B60:B61"/>
    <mergeCell ref="A60:A61"/>
    <mergeCell ref="M3:M4"/>
    <mergeCell ref="U3:V3"/>
    <mergeCell ref="A17:A18"/>
    <mergeCell ref="B17:B18"/>
    <mergeCell ref="A15:A16"/>
    <mergeCell ref="B15:B16"/>
    <mergeCell ref="B13:B14"/>
    <mergeCell ref="A13:A14"/>
    <mergeCell ref="B11:B12"/>
    <mergeCell ref="A11:A12"/>
    <mergeCell ref="B57:B58"/>
    <mergeCell ref="A57:A58"/>
    <mergeCell ref="B36:B37"/>
    <mergeCell ref="F2:G3"/>
    <mergeCell ref="H2:H4"/>
    <mergeCell ref="Y2:AE2"/>
    <mergeCell ref="AC3:AE3"/>
    <mergeCell ref="B62:B65"/>
  </mergeCells>
  <pageMargins left="0.25" right="0.25" top="0.75" bottom="0.75" header="0.3" footer="0.3"/>
  <pageSetup paperSize="9" scale="66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4" sqref="M34"/>
    </sheetView>
  </sheetViews>
  <sheetFormatPr defaultRowHeight="15"/>
  <cols>
    <col min="1" max="1" width="4.42578125" customWidth="1"/>
    <col min="2" max="2" width="38.7109375" customWidth="1"/>
    <col min="3" max="3" width="10" customWidth="1"/>
    <col min="4" max="4" width="9.5703125" customWidth="1"/>
    <col min="5" max="5" width="10.140625" customWidth="1"/>
    <col min="6" max="6" width="7.42578125" style="34" customWidth="1"/>
    <col min="7" max="7" width="3.7109375" customWidth="1"/>
    <col min="13" max="13" width="19.42578125" customWidth="1"/>
    <col min="14" max="14" width="53.140625" customWidth="1"/>
  </cols>
  <sheetData>
    <row r="1" spans="1:14" ht="15.75" thickBot="1">
      <c r="A1" s="403" t="s">
        <v>220</v>
      </c>
      <c r="B1" s="403"/>
      <c r="C1" s="403"/>
      <c r="D1" s="403"/>
      <c r="E1" s="403"/>
      <c r="F1" s="403"/>
    </row>
    <row r="2" spans="1:14" ht="15" customHeight="1">
      <c r="A2" s="269" t="s">
        <v>46</v>
      </c>
      <c r="B2" s="274" t="s">
        <v>0</v>
      </c>
      <c r="C2" s="394" t="s">
        <v>67</v>
      </c>
      <c r="D2" s="395"/>
      <c r="E2" s="396"/>
      <c r="F2" s="400" t="s">
        <v>68</v>
      </c>
      <c r="G2" s="173"/>
      <c r="H2" s="394" t="s">
        <v>204</v>
      </c>
      <c r="I2" s="395"/>
      <c r="J2" s="396"/>
      <c r="K2" s="400" t="s">
        <v>68</v>
      </c>
      <c r="L2" s="174"/>
    </row>
    <row r="3" spans="1:14" ht="33" customHeight="1">
      <c r="A3" s="270"/>
      <c r="B3" s="275"/>
      <c r="C3" s="397"/>
      <c r="D3" s="398"/>
      <c r="E3" s="399"/>
      <c r="F3" s="401"/>
      <c r="G3" s="173"/>
      <c r="H3" s="397"/>
      <c r="I3" s="398"/>
      <c r="J3" s="399"/>
      <c r="K3" s="401"/>
      <c r="L3" s="174"/>
    </row>
    <row r="4" spans="1:14" ht="23.25" thickBot="1">
      <c r="A4" s="271"/>
      <c r="B4" s="276"/>
      <c r="C4" s="50" t="s">
        <v>69</v>
      </c>
      <c r="D4" s="22" t="s">
        <v>70</v>
      </c>
      <c r="E4" s="23" t="s">
        <v>71</v>
      </c>
      <c r="F4" s="402"/>
      <c r="H4" s="50" t="s">
        <v>205</v>
      </c>
      <c r="I4" s="22" t="s">
        <v>206</v>
      </c>
      <c r="J4" s="23" t="s">
        <v>71</v>
      </c>
      <c r="K4" s="402"/>
      <c r="M4" t="s">
        <v>83</v>
      </c>
    </row>
    <row r="5" spans="1:14">
      <c r="A5" s="2">
        <v>1</v>
      </c>
      <c r="B5" s="2" t="s">
        <v>1</v>
      </c>
      <c r="C5" s="46">
        <f>'1 этап школы'!BD7</f>
        <v>100</v>
      </c>
      <c r="D5" s="31">
        <f>'2 этап объем'!E7</f>
        <v>100</v>
      </c>
      <c r="E5" s="31">
        <f>'3 этап руб'!E5</f>
        <v>103.9609585668412</v>
      </c>
      <c r="F5" s="31">
        <f>(C5+D5+E5)/3</f>
        <v>101.3203195222804</v>
      </c>
      <c r="H5" s="18">
        <f>'1 этап школы'!BD7</f>
        <v>100</v>
      </c>
      <c r="I5" s="18">
        <f>'2 этап объем'!H7</f>
        <v>100</v>
      </c>
      <c r="J5" s="18">
        <f>'3 этап руб'!H5</f>
        <v>52.981270984183496</v>
      </c>
      <c r="K5" s="208">
        <f>(H5+I5+J5)/3</f>
        <v>84.327090328061161</v>
      </c>
      <c r="M5" s="37" t="s">
        <v>84</v>
      </c>
      <c r="N5" s="37" t="s">
        <v>85</v>
      </c>
    </row>
    <row r="6" spans="1:14">
      <c r="A6" s="2">
        <v>2</v>
      </c>
      <c r="B6" s="1" t="s">
        <v>2</v>
      </c>
      <c r="C6" s="63">
        <f>'1 этап школы'!BD8</f>
        <v>106.06060606060606</v>
      </c>
      <c r="D6" s="31">
        <f>'2 этап объем'!E8</f>
        <v>100</v>
      </c>
      <c r="E6" s="31">
        <f>'3 этап руб'!E6</f>
        <v>101.41074579651912</v>
      </c>
      <c r="F6" s="31">
        <f t="shared" ref="F6:F51" si="0">(C6+D6+E6)/3</f>
        <v>102.49045061904172</v>
      </c>
      <c r="H6" s="32">
        <f>'1 этап школы'!BD8</f>
        <v>106.06060606060606</v>
      </c>
      <c r="I6" s="32">
        <f>'2 этап объем'!H8</f>
        <v>100</v>
      </c>
      <c r="J6" s="32">
        <f>'3 этап руб'!H6</f>
        <v>51.480256604375029</v>
      </c>
      <c r="K6" s="266">
        <f t="shared" ref="K6:K50" si="1">(H6+I6+J6)/3</f>
        <v>85.846954221660368</v>
      </c>
      <c r="M6" s="1" t="s">
        <v>86</v>
      </c>
      <c r="N6" s="1" t="s">
        <v>49</v>
      </c>
    </row>
    <row r="7" spans="1:14">
      <c r="A7" s="2">
        <v>3</v>
      </c>
      <c r="B7" s="1" t="s">
        <v>3</v>
      </c>
      <c r="C7" s="63">
        <f>'1 этап школы'!BD9</f>
        <v>100</v>
      </c>
      <c r="D7" s="31">
        <f>'2 этап объем'!E9</f>
        <v>100</v>
      </c>
      <c r="E7" s="31">
        <f>'3 этап руб'!E7</f>
        <v>100.69447543792718</v>
      </c>
      <c r="F7" s="47">
        <f t="shared" si="0"/>
        <v>100.23149181264239</v>
      </c>
      <c r="H7" s="32">
        <f>'1 этап школы'!BD9</f>
        <v>100</v>
      </c>
      <c r="I7" s="32">
        <f>'2 этап объем'!H9</f>
        <v>100</v>
      </c>
      <c r="J7" s="32">
        <f>'3 этап руб'!H7</f>
        <v>65.673298190067413</v>
      </c>
      <c r="K7" s="266">
        <f t="shared" si="1"/>
        <v>88.5577660633558</v>
      </c>
      <c r="L7" t="s">
        <v>72</v>
      </c>
      <c r="M7" s="1" t="s">
        <v>87</v>
      </c>
      <c r="N7" s="1" t="s">
        <v>50</v>
      </c>
    </row>
    <row r="8" spans="1:14">
      <c r="A8" s="2">
        <v>4</v>
      </c>
      <c r="B8" s="1" t="s">
        <v>4</v>
      </c>
      <c r="C8" s="63">
        <f>'1 этап школы'!BD10</f>
        <v>102.8695652173913</v>
      </c>
      <c r="D8" s="31">
        <f>'2 этап объем'!E10</f>
        <v>100</v>
      </c>
      <c r="E8" s="31">
        <f>'3 этап руб'!E8</f>
        <v>100.23746852755208</v>
      </c>
      <c r="F8" s="31">
        <f t="shared" si="0"/>
        <v>101.03567791498114</v>
      </c>
      <c r="H8" s="32">
        <f>'1 этап школы'!BD10</f>
        <v>102.8695652173913</v>
      </c>
      <c r="I8" s="32">
        <f>'2 этап объем'!H10</f>
        <v>100</v>
      </c>
      <c r="J8" s="32">
        <f>'3 этап руб'!H8</f>
        <v>79.700275030867616</v>
      </c>
      <c r="K8" s="266">
        <f t="shared" si="1"/>
        <v>94.189946749419633</v>
      </c>
      <c r="M8" s="1" t="s">
        <v>88</v>
      </c>
      <c r="N8" s="1" t="s">
        <v>51</v>
      </c>
    </row>
    <row r="9" spans="1:14">
      <c r="A9" s="2">
        <v>5</v>
      </c>
      <c r="B9" s="1" t="s">
        <v>5</v>
      </c>
      <c r="C9" s="63">
        <f>'1 этап школы'!BD11</f>
        <v>98.831168831168839</v>
      </c>
      <c r="D9" s="31">
        <f>'2 этап объем'!E11</f>
        <v>100</v>
      </c>
      <c r="E9" s="31">
        <f>'3 этап руб'!E9</f>
        <v>100.52149317121844</v>
      </c>
      <c r="F9" s="31">
        <f>(C9+D9+E9)/3</f>
        <v>99.784220667462421</v>
      </c>
      <c r="H9" s="32">
        <f>'1 этап школы'!BD11</f>
        <v>98.831168831168839</v>
      </c>
      <c r="I9" s="32">
        <f>'2 этап объем'!H11</f>
        <v>100</v>
      </c>
      <c r="J9" s="32">
        <f>'3 этап руб'!H9</f>
        <v>67.573953312541349</v>
      </c>
      <c r="K9" s="208">
        <f t="shared" si="1"/>
        <v>88.801707381236724</v>
      </c>
    </row>
    <row r="10" spans="1:14">
      <c r="A10" s="2">
        <v>6</v>
      </c>
      <c r="B10" s="1" t="s">
        <v>6</v>
      </c>
      <c r="C10" s="63">
        <f>'1 этап школы'!BD12</f>
        <v>107.33333333333333</v>
      </c>
      <c r="D10" s="31">
        <f>'2 этап объем'!E12</f>
        <v>100</v>
      </c>
      <c r="E10" s="31">
        <f>'3 этап руб'!E10</f>
        <v>104.16552795511953</v>
      </c>
      <c r="F10" s="31">
        <f t="shared" si="0"/>
        <v>103.83295376281762</v>
      </c>
      <c r="H10" s="32">
        <f>'1 этап школы'!BD12</f>
        <v>107.33333333333333</v>
      </c>
      <c r="I10" s="32">
        <f>'2 этап объем'!H12</f>
        <v>100</v>
      </c>
      <c r="J10" s="32">
        <f>'3 этап руб'!H10</f>
        <v>60.76715465772471</v>
      </c>
      <c r="K10" s="208">
        <f t="shared" si="1"/>
        <v>89.366829330352672</v>
      </c>
    </row>
    <row r="11" spans="1:14">
      <c r="A11" s="2">
        <v>7</v>
      </c>
      <c r="B11" s="1" t="s">
        <v>7</v>
      </c>
      <c r="C11" s="63">
        <f>'1 этап школы'!BD13</f>
        <v>100.31865477517651</v>
      </c>
      <c r="D11" s="31">
        <f>'2 этап объем'!E13</f>
        <v>100</v>
      </c>
      <c r="E11" s="31">
        <f>'3 этап руб'!E11</f>
        <v>104.37365899740323</v>
      </c>
      <c r="F11" s="31">
        <f t="shared" si="0"/>
        <v>101.56410459085991</v>
      </c>
      <c r="H11" s="32">
        <f>'1 этап школы'!BD14</f>
        <v>104.16666666666666</v>
      </c>
      <c r="I11" s="32">
        <f>'2 этап объем'!H13</f>
        <v>100</v>
      </c>
      <c r="J11" s="32">
        <f>'3 этап руб'!H11</f>
        <v>64.615630493846894</v>
      </c>
      <c r="K11" s="208">
        <f t="shared" si="1"/>
        <v>89.594099053504522</v>
      </c>
      <c r="M11" t="s">
        <v>89</v>
      </c>
    </row>
    <row r="12" spans="1:14">
      <c r="A12" s="2">
        <v>8</v>
      </c>
      <c r="B12" s="1" t="s">
        <v>8</v>
      </c>
      <c r="C12" s="63">
        <f>'1 этап школы'!BD16</f>
        <v>100</v>
      </c>
      <c r="D12" s="31">
        <f>'2 этап объем'!E15</f>
        <v>100</v>
      </c>
      <c r="E12" s="31">
        <f>'3 этап руб'!E13</f>
        <v>109.24200343522233</v>
      </c>
      <c r="F12" s="31">
        <f t="shared" si="0"/>
        <v>103.08066781174078</v>
      </c>
      <c r="H12" s="32">
        <f>'1 этап школы'!BD16</f>
        <v>100</v>
      </c>
      <c r="I12" s="32">
        <f>'2 этап объем'!H14</f>
        <v>100</v>
      </c>
      <c r="J12" s="32">
        <f>'3 этап руб'!H13</f>
        <v>23.613724241931202</v>
      </c>
      <c r="K12" s="208">
        <f t="shared" si="1"/>
        <v>74.537908080643732</v>
      </c>
      <c r="M12" s="37" t="s">
        <v>90</v>
      </c>
      <c r="N12" s="37" t="s">
        <v>85</v>
      </c>
    </row>
    <row r="13" spans="1:14">
      <c r="A13" s="2">
        <v>9</v>
      </c>
      <c r="B13" s="1" t="s">
        <v>9</v>
      </c>
      <c r="C13" s="63">
        <f>'1 этап школы'!BD18</f>
        <v>102.77777777777777</v>
      </c>
      <c r="D13" s="31">
        <f>'2 этап объем'!E17</f>
        <v>100</v>
      </c>
      <c r="E13" s="260">
        <f>'3 этап руб'!E16</f>
        <v>71.577237961022576</v>
      </c>
      <c r="F13" s="261">
        <f t="shared" si="0"/>
        <v>91.451671912933463</v>
      </c>
      <c r="H13" s="32">
        <f>'1 этап школы'!BD18</f>
        <v>102.77777777777777</v>
      </c>
      <c r="I13" s="32">
        <f>'2 этап объем'!H15</f>
        <v>100</v>
      </c>
      <c r="J13" s="32">
        <f>'3 этап руб'!H15</f>
        <v>54.737997256515783</v>
      </c>
      <c r="K13" s="208">
        <f t="shared" si="1"/>
        <v>85.838591678097842</v>
      </c>
      <c r="M13" s="1" t="s">
        <v>91</v>
      </c>
      <c r="N13" s="1" t="s">
        <v>49</v>
      </c>
    </row>
    <row r="14" spans="1:14">
      <c r="A14" s="2">
        <v>10</v>
      </c>
      <c r="B14" s="1" t="s">
        <v>10</v>
      </c>
      <c r="C14" s="63">
        <f>'1 этап школы'!BD20</f>
        <v>99.346405228758172</v>
      </c>
      <c r="D14" s="31">
        <f>'2 этап объем'!E19</f>
        <v>100</v>
      </c>
      <c r="E14" s="260">
        <f>'3 этап руб'!E18</f>
        <v>61.111886488777522</v>
      </c>
      <c r="F14" s="261">
        <f t="shared" si="0"/>
        <v>86.819430572511905</v>
      </c>
      <c r="H14" s="32">
        <f>'1 этап школы'!BD20</f>
        <v>99.346405228758172</v>
      </c>
      <c r="I14" s="32">
        <f>'2 этап объем'!H16</f>
        <v>100</v>
      </c>
      <c r="J14" s="32">
        <f>'3 этап руб'!H17</f>
        <v>32.88661855772196</v>
      </c>
      <c r="K14" s="208">
        <f t="shared" si="1"/>
        <v>77.411007928826706</v>
      </c>
      <c r="M14" s="1" t="s">
        <v>96</v>
      </c>
      <c r="N14" s="1" t="s">
        <v>50</v>
      </c>
    </row>
    <row r="15" spans="1:14">
      <c r="A15" s="2">
        <v>11</v>
      </c>
      <c r="B15" s="1" t="s">
        <v>53</v>
      </c>
      <c r="C15" s="63">
        <f>'1 этап школы'!BD21</f>
        <v>140</v>
      </c>
      <c r="D15" s="31">
        <f>'2 этап объем'!E21</f>
        <v>100</v>
      </c>
      <c r="E15" s="31">
        <f>'3 этап руб'!E19</f>
        <v>101.16607593992111</v>
      </c>
      <c r="F15" s="31">
        <f t="shared" si="0"/>
        <v>113.72202531330704</v>
      </c>
      <c r="H15" s="32">
        <f>'1 этап школы'!BD21</f>
        <v>140</v>
      </c>
      <c r="I15" s="32">
        <f>'2 этап объем'!H17</f>
        <v>100</v>
      </c>
      <c r="J15" s="32">
        <f>'3 этап руб'!H19</f>
        <v>73.693970474036419</v>
      </c>
      <c r="K15" s="32">
        <f t="shared" si="1"/>
        <v>104.56465682467881</v>
      </c>
      <c r="M15" s="1" t="s">
        <v>92</v>
      </c>
      <c r="N15" s="1" t="s">
        <v>51</v>
      </c>
    </row>
    <row r="16" spans="1:14">
      <c r="A16" s="2">
        <v>12</v>
      </c>
      <c r="B16" s="1" t="s">
        <v>11</v>
      </c>
      <c r="C16" s="63">
        <f>'1 этап школы'!BD23</f>
        <v>107.25925925925925</v>
      </c>
      <c r="D16" s="31">
        <f>'2 этап объем'!E23</f>
        <v>100</v>
      </c>
      <c r="E16" s="31">
        <f>'3 этап руб'!E20</f>
        <v>103.51936148732077</v>
      </c>
      <c r="F16" s="31">
        <f t="shared" si="0"/>
        <v>103.59287358219335</v>
      </c>
      <c r="H16" s="32">
        <f>'1 этап школы'!BD23</f>
        <v>107.25925925925925</v>
      </c>
      <c r="I16" s="32">
        <f>'2 этап объем'!H18</f>
        <v>100</v>
      </c>
      <c r="J16" s="32">
        <f>'3 этап руб'!H20</f>
        <v>61.613349153083661</v>
      </c>
      <c r="K16" s="208">
        <f t="shared" si="1"/>
        <v>89.624202804114304</v>
      </c>
    </row>
    <row r="17" spans="1:14">
      <c r="A17" s="2">
        <v>13</v>
      </c>
      <c r="B17" s="1" t="s">
        <v>12</v>
      </c>
      <c r="C17" s="63">
        <f>'1 этап школы'!BD25</f>
        <v>116.66666666666667</v>
      </c>
      <c r="D17" s="31">
        <f>'2 этап объем'!E25</f>
        <v>100</v>
      </c>
      <c r="E17" s="31">
        <f>'3 этап руб'!E22</f>
        <v>105.35230785829282</v>
      </c>
      <c r="F17" s="31">
        <f t="shared" si="0"/>
        <v>107.3396581749865</v>
      </c>
      <c r="H17" s="32">
        <f>'1 этап школы'!BD25</f>
        <v>116.66666666666667</v>
      </c>
      <c r="I17" s="32">
        <f>'2 этап объем'!H19</f>
        <v>100</v>
      </c>
      <c r="J17" s="32">
        <f>'3 этап руб'!H22</f>
        <v>55.064697969149364</v>
      </c>
      <c r="K17" s="208">
        <f t="shared" si="1"/>
        <v>90.577121545272007</v>
      </c>
    </row>
    <row r="18" spans="1:14">
      <c r="A18" s="2">
        <v>14</v>
      </c>
      <c r="B18" s="1" t="s">
        <v>13</v>
      </c>
      <c r="C18" s="63">
        <f>'1 этап школы'!BD26</f>
        <v>115</v>
      </c>
      <c r="D18" s="31">
        <f>'2 этап объем'!E26</f>
        <v>100</v>
      </c>
      <c r="E18" s="31">
        <f>'3 этап руб'!E24</f>
        <v>101.53608914863854</v>
      </c>
      <c r="F18" s="31">
        <f t="shared" si="0"/>
        <v>105.51202971621285</v>
      </c>
      <c r="H18" s="32">
        <f>'1 этап школы'!BD26</f>
        <v>115</v>
      </c>
      <c r="I18" s="32">
        <f>'2 этап объем'!H20</f>
        <v>100</v>
      </c>
      <c r="J18" s="32">
        <f>'3 этап руб'!H24</f>
        <v>77.383544144371072</v>
      </c>
      <c r="K18" s="208">
        <f t="shared" si="1"/>
        <v>97.461181381457024</v>
      </c>
      <c r="M18" t="s">
        <v>93</v>
      </c>
    </row>
    <row r="19" spans="1:14">
      <c r="A19" s="2">
        <v>15</v>
      </c>
      <c r="B19" s="1" t="s">
        <v>14</v>
      </c>
      <c r="C19" s="63">
        <f>'1 этап школы'!BD27</f>
        <v>102.5</v>
      </c>
      <c r="D19" s="31">
        <f>'2 этап объем'!E27</f>
        <v>100</v>
      </c>
      <c r="E19" s="31">
        <f>'3 этап руб'!E25</f>
        <v>102.38467351318499</v>
      </c>
      <c r="F19" s="31">
        <f t="shared" si="0"/>
        <v>101.62822450439501</v>
      </c>
      <c r="H19" s="32">
        <f>'1 этап школы'!BD27</f>
        <v>102.5</v>
      </c>
      <c r="I19" s="32">
        <f>'2 этап объем'!H21</f>
        <v>100</v>
      </c>
      <c r="J19" s="32">
        <f>'3 этап руб'!H25</f>
        <v>60.019043241291001</v>
      </c>
      <c r="K19" s="208">
        <f t="shared" si="1"/>
        <v>87.506347747096996</v>
      </c>
      <c r="M19" s="37" t="s">
        <v>94</v>
      </c>
      <c r="N19" s="37" t="s">
        <v>85</v>
      </c>
    </row>
    <row r="20" spans="1:14" ht="15.75" customHeight="1">
      <c r="A20" s="2">
        <v>16</v>
      </c>
      <c r="B20" s="1" t="s">
        <v>15</v>
      </c>
      <c r="C20" s="63">
        <f>'1 этап школы'!BD28</f>
        <v>110.41666666666667</v>
      </c>
      <c r="D20" s="31">
        <f>'2 этап объем'!E28</f>
        <v>100</v>
      </c>
      <c r="E20" s="31">
        <f>'3 этап руб'!E26</f>
        <v>106.51812506177019</v>
      </c>
      <c r="F20" s="31">
        <f t="shared" si="0"/>
        <v>105.64493057614563</v>
      </c>
      <c r="H20" s="32">
        <f>'1 этап школы'!BD28</f>
        <v>110.41666666666667</v>
      </c>
      <c r="I20" s="32">
        <f>'2 этап объем'!H22</f>
        <v>100</v>
      </c>
      <c r="J20" s="32">
        <f>'3 этап руб'!H26</f>
        <v>94.378978152416991</v>
      </c>
      <c r="K20" s="32">
        <f t="shared" si="1"/>
        <v>101.5985482730279</v>
      </c>
      <c r="M20" s="20" t="s">
        <v>95</v>
      </c>
      <c r="N20" s="40" t="s">
        <v>99</v>
      </c>
    </row>
    <row r="21" spans="1:14">
      <c r="A21" s="2">
        <v>17</v>
      </c>
      <c r="B21" s="1" t="s">
        <v>16</v>
      </c>
      <c r="C21" s="63">
        <f>'1 этап школы'!BD30</f>
        <v>100</v>
      </c>
      <c r="D21" s="31">
        <f>'2 этап объем'!E29</f>
        <v>100</v>
      </c>
      <c r="E21" s="31">
        <f>'3 этап руб'!E27</f>
        <v>123.61527913420505</v>
      </c>
      <c r="F21" s="31">
        <f t="shared" si="0"/>
        <v>107.87175971140168</v>
      </c>
      <c r="H21" s="32">
        <f>'1 этап школы'!BD30</f>
        <v>100</v>
      </c>
      <c r="I21" s="32">
        <f>'2 этап объем'!H23</f>
        <v>100</v>
      </c>
      <c r="J21" s="32">
        <f>'3 этап руб'!H27</f>
        <v>22.519245293477734</v>
      </c>
      <c r="K21" s="208">
        <f t="shared" si="1"/>
        <v>74.173081764492579</v>
      </c>
      <c r="M21" s="41" t="s">
        <v>97</v>
      </c>
      <c r="N21" s="36" t="s">
        <v>98</v>
      </c>
    </row>
    <row r="22" spans="1:14">
      <c r="A22" s="2">
        <v>18</v>
      </c>
      <c r="B22" s="1" t="s">
        <v>64</v>
      </c>
      <c r="C22" s="63">
        <f>'1 этап школы'!BD31</f>
        <v>126.66666666666667</v>
      </c>
      <c r="D22" s="31">
        <f>'2 этап объем'!E31</f>
        <v>100</v>
      </c>
      <c r="E22" s="31">
        <f>'3 этап руб'!E29</f>
        <v>100.96539026619136</v>
      </c>
      <c r="F22" s="31">
        <f t="shared" si="0"/>
        <v>109.21068564428602</v>
      </c>
      <c r="H22" s="32">
        <f>'1 этап школы'!BD31</f>
        <v>126.66666666666667</v>
      </c>
      <c r="I22" s="32">
        <f>'2 этап объем'!H24</f>
        <v>100</v>
      </c>
      <c r="J22" s="32">
        <f>'3 этап руб'!H29</f>
        <v>65.61577884764715</v>
      </c>
      <c r="K22" s="208">
        <f t="shared" si="1"/>
        <v>97.427481838104612</v>
      </c>
      <c r="M22" s="39"/>
      <c r="N22" s="39"/>
    </row>
    <row r="23" spans="1:14">
      <c r="A23" s="2">
        <v>19</v>
      </c>
      <c r="B23" s="1" t="s">
        <v>17</v>
      </c>
      <c r="C23" s="63">
        <f>'1 этап школы'!BD33</f>
        <v>100</v>
      </c>
      <c r="D23" s="31">
        <f>'2 этап объем'!E32</f>
        <v>100</v>
      </c>
      <c r="E23" s="31">
        <f>'3 этап руб'!E30</f>
        <v>102.93614090308616</v>
      </c>
      <c r="F23" s="31">
        <f t="shared" si="0"/>
        <v>100.97871363436205</v>
      </c>
      <c r="H23" s="32">
        <f>'1 этап школы'!BD33</f>
        <v>100</v>
      </c>
      <c r="I23" s="32">
        <f>'2 этап объем'!H25</f>
        <v>100</v>
      </c>
      <c r="J23" s="32">
        <f>'3 этап руб'!H30</f>
        <v>79.515173945225754</v>
      </c>
      <c r="K23" s="208">
        <f t="shared" si="1"/>
        <v>93.171724648408585</v>
      </c>
    </row>
    <row r="24" spans="1:14">
      <c r="A24" s="2">
        <v>20</v>
      </c>
      <c r="B24" s="1" t="s">
        <v>18</v>
      </c>
      <c r="C24" s="63">
        <f>'1 этап школы'!BD34</f>
        <v>108.65384615384615</v>
      </c>
      <c r="D24" s="31">
        <f>'2 этап объем'!E34</f>
        <v>100</v>
      </c>
      <c r="E24" s="31">
        <f>'3 этап руб'!E32</f>
        <v>102.86243448132133</v>
      </c>
      <c r="F24" s="31">
        <f t="shared" si="0"/>
        <v>103.83876021172249</v>
      </c>
      <c r="H24" s="32">
        <f>'1 этап школы'!BD34</f>
        <v>108.65384615384615</v>
      </c>
      <c r="I24" s="32">
        <f>'2 этап объем'!H26</f>
        <v>100</v>
      </c>
      <c r="J24" s="32">
        <f>'3 этап руб'!H32</f>
        <v>63.387818067134582</v>
      </c>
      <c r="K24" s="208">
        <f t="shared" si="1"/>
        <v>90.680554740326897</v>
      </c>
      <c r="M24" t="s">
        <v>100</v>
      </c>
    </row>
    <row r="25" spans="1:14">
      <c r="A25" s="2">
        <v>21</v>
      </c>
      <c r="B25" s="1" t="s">
        <v>19</v>
      </c>
      <c r="C25" s="63">
        <f>'1 этап школы'!BD36</f>
        <v>144.44444444444446</v>
      </c>
      <c r="D25" s="31">
        <f>'2 этап объем'!E35</f>
        <v>100</v>
      </c>
      <c r="E25" s="31">
        <f>'3 этап руб'!E33</f>
        <v>114.15158694300875</v>
      </c>
      <c r="F25" s="31">
        <f t="shared" si="0"/>
        <v>119.53201046248439</v>
      </c>
      <c r="H25" s="32">
        <f>'1 этап школы'!BD36</f>
        <v>144.44444444444446</v>
      </c>
      <c r="I25" s="32">
        <f>'2 этап объем'!H27</f>
        <v>100</v>
      </c>
      <c r="J25" s="32">
        <f>'3 этап руб'!H33</f>
        <v>20.532663054061683</v>
      </c>
      <c r="K25" s="208">
        <f t="shared" si="1"/>
        <v>88.325702499502043</v>
      </c>
      <c r="M25" s="37" t="s">
        <v>90</v>
      </c>
      <c r="N25" s="37" t="s">
        <v>85</v>
      </c>
    </row>
    <row r="26" spans="1:14">
      <c r="A26" s="2">
        <v>22</v>
      </c>
      <c r="B26" s="1" t="s">
        <v>20</v>
      </c>
      <c r="C26" s="63">
        <f>'1 этап школы'!BD37</f>
        <v>100</v>
      </c>
      <c r="D26" s="31">
        <f>'2 этап объем'!E37</f>
        <v>100</v>
      </c>
      <c r="E26" s="31">
        <f>'3 этап руб'!E35</f>
        <v>104.1052511024461</v>
      </c>
      <c r="F26" s="31">
        <f t="shared" si="0"/>
        <v>101.36841703414871</v>
      </c>
      <c r="H26" s="32">
        <f>'1 этап школы'!BD37</f>
        <v>100</v>
      </c>
      <c r="I26" s="32">
        <f>'2 этап объем'!H28</f>
        <v>100</v>
      </c>
      <c r="J26" s="32">
        <f>'3 этап руб'!H35</f>
        <v>58.925384737706942</v>
      </c>
      <c r="K26" s="208">
        <f t="shared" si="1"/>
        <v>86.308461579235654</v>
      </c>
      <c r="M26" s="1" t="s">
        <v>101</v>
      </c>
      <c r="N26" s="1" t="s">
        <v>49</v>
      </c>
    </row>
    <row r="27" spans="1:14">
      <c r="A27" s="2">
        <v>23</v>
      </c>
      <c r="B27" s="1" t="s">
        <v>21</v>
      </c>
      <c r="C27" s="63">
        <f>'1 этап школы'!BD39</f>
        <v>100</v>
      </c>
      <c r="D27" s="31">
        <f>'2 этап объем'!E38</f>
        <v>100</v>
      </c>
      <c r="E27" s="31">
        <f>'3 этап руб'!E36</f>
        <v>111.94410857583863</v>
      </c>
      <c r="F27" s="31">
        <f t="shared" si="0"/>
        <v>103.98136952527955</v>
      </c>
      <c r="H27" s="32">
        <f>'1 этап школы'!BD39</f>
        <v>100</v>
      </c>
      <c r="I27" s="32">
        <f>'2 этап объем'!H39</f>
        <v>100</v>
      </c>
      <c r="J27" s="32">
        <f>'3 этап руб'!H36</f>
        <v>34.685599663501073</v>
      </c>
      <c r="K27" s="208">
        <f t="shared" si="1"/>
        <v>78.228533221167027</v>
      </c>
      <c r="M27" s="1" t="s">
        <v>102</v>
      </c>
      <c r="N27" s="1" t="s">
        <v>50</v>
      </c>
    </row>
    <row r="28" spans="1:14">
      <c r="A28" s="2">
        <v>24</v>
      </c>
      <c r="B28" s="1" t="s">
        <v>22</v>
      </c>
      <c r="C28" s="45">
        <f>'1 этап внеш'!AE7</f>
        <v>101.96078431372548</v>
      </c>
      <c r="D28" s="31">
        <f>'2 этап объем'!E40</f>
        <v>100</v>
      </c>
      <c r="E28" s="32">
        <f>'3 этап руб'!E38</f>
        <v>100</v>
      </c>
      <c r="F28" s="31">
        <f t="shared" si="0"/>
        <v>100.65359477124183</v>
      </c>
      <c r="H28" s="234"/>
      <c r="I28" s="235"/>
      <c r="J28" s="235"/>
      <c r="K28" s="236"/>
      <c r="M28" s="1" t="s">
        <v>103</v>
      </c>
      <c r="N28" s="1" t="s">
        <v>51</v>
      </c>
    </row>
    <row r="29" spans="1:14">
      <c r="A29" s="2">
        <v>25</v>
      </c>
      <c r="B29" s="1" t="s">
        <v>23</v>
      </c>
      <c r="C29" s="45">
        <f>'1 этап внеш'!AE8</f>
        <v>102.52923976608187</v>
      </c>
      <c r="D29" s="31">
        <f>'2 этап объем'!E41</f>
        <v>100</v>
      </c>
      <c r="E29" s="32">
        <f>'3 этап руб'!E39</f>
        <v>103.80968072288381</v>
      </c>
      <c r="F29" s="31">
        <f t="shared" si="0"/>
        <v>102.1129734963219</v>
      </c>
      <c r="H29" s="237"/>
      <c r="I29" s="238"/>
      <c r="J29" s="238"/>
      <c r="K29" s="239"/>
    </row>
    <row r="30" spans="1:14">
      <c r="A30" s="2">
        <v>26</v>
      </c>
      <c r="B30" s="1" t="s">
        <v>24</v>
      </c>
      <c r="C30" s="45">
        <f>'1 этап сады'!AE7</f>
        <v>109.70760233918128</v>
      </c>
      <c r="D30" s="31">
        <f>'2 этап объем'!E42</f>
        <v>100</v>
      </c>
      <c r="E30" s="32">
        <f>'3 этап руб'!E40</f>
        <v>108.49159429614188</v>
      </c>
      <c r="F30" s="31">
        <f t="shared" si="0"/>
        <v>106.06639887844106</v>
      </c>
      <c r="H30" s="32">
        <f>'1 этап сады'!AE7</f>
        <v>109.70760233918128</v>
      </c>
      <c r="I30" s="28">
        <f>'2 этап объем'!H42</f>
        <v>100</v>
      </c>
      <c r="J30" s="32">
        <f>'3 этап руб'!H40</f>
        <v>143.13005020420277</v>
      </c>
      <c r="K30" s="32">
        <f t="shared" si="1"/>
        <v>117.61255084779468</v>
      </c>
    </row>
    <row r="31" spans="1:14">
      <c r="A31" s="2">
        <v>27</v>
      </c>
      <c r="B31" s="1" t="s">
        <v>25</v>
      </c>
      <c r="C31" s="45">
        <f>'1 этап сады'!AE8</f>
        <v>114.83660130718954</v>
      </c>
      <c r="D31" s="31">
        <f>'2 этап объем'!E43</f>
        <v>100</v>
      </c>
      <c r="E31" s="32">
        <f>'3 этап руб'!E41</f>
        <v>104.25946544744538</v>
      </c>
      <c r="F31" s="31">
        <f t="shared" si="0"/>
        <v>106.36535558487832</v>
      </c>
      <c r="H31" s="32">
        <f>'1 этап сады'!AE8</f>
        <v>114.83660130718954</v>
      </c>
      <c r="I31" s="32">
        <f>'2 этап объем'!H43</f>
        <v>100</v>
      </c>
      <c r="J31" s="32">
        <f>'3 этап руб'!H41</f>
        <v>138.75079380078358</v>
      </c>
      <c r="K31" s="32">
        <f t="shared" si="1"/>
        <v>117.86246503599104</v>
      </c>
    </row>
    <row r="32" spans="1:14">
      <c r="A32" s="2">
        <v>28</v>
      </c>
      <c r="B32" s="1" t="s">
        <v>26</v>
      </c>
      <c r="C32" s="45">
        <f>'1 этап сады'!AE9</f>
        <v>102.14097968936679</v>
      </c>
      <c r="D32" s="31">
        <f>'2 этап объем'!E44</f>
        <v>100</v>
      </c>
      <c r="E32" s="32">
        <f>'3 этап руб'!E42</f>
        <v>109.99442535204346</v>
      </c>
      <c r="F32" s="31">
        <f t="shared" si="0"/>
        <v>104.04513501380342</v>
      </c>
      <c r="H32" s="32">
        <f>'1 этап сады'!AE9</f>
        <v>102.14097968936679</v>
      </c>
      <c r="I32" s="32">
        <f>'2 этап объем'!H44</f>
        <v>100</v>
      </c>
      <c r="J32" s="32">
        <f>'3 этап руб'!H42</f>
        <v>185.62152027414351</v>
      </c>
      <c r="K32" s="32">
        <f t="shared" si="1"/>
        <v>129.25416665450345</v>
      </c>
    </row>
    <row r="33" spans="1:12">
      <c r="A33" s="2">
        <v>29</v>
      </c>
      <c r="B33" s="1" t="s">
        <v>27</v>
      </c>
      <c r="C33" s="45">
        <f>'1 этап сады'!AE10</f>
        <v>109.28104575163398</v>
      </c>
      <c r="D33" s="31">
        <f>'2 этап объем'!E45</f>
        <v>100</v>
      </c>
      <c r="E33" s="32">
        <f>'3 этап руб'!E43</f>
        <v>101.09170169940896</v>
      </c>
      <c r="F33" s="31">
        <f t="shared" si="0"/>
        <v>103.45758248368099</v>
      </c>
      <c r="H33" s="32">
        <f>'1 этап сады'!AE10</f>
        <v>109.28104575163398</v>
      </c>
      <c r="I33" s="32">
        <f>'2 этап объем'!H45</f>
        <v>100</v>
      </c>
      <c r="J33" s="32">
        <f>'3 этап руб'!H43</f>
        <v>180.85389554073603</v>
      </c>
      <c r="K33" s="32">
        <f t="shared" si="1"/>
        <v>130.04498043079002</v>
      </c>
      <c r="L33" s="34"/>
    </row>
    <row r="34" spans="1:12">
      <c r="A34" s="2">
        <v>30</v>
      </c>
      <c r="B34" s="1" t="s">
        <v>28</v>
      </c>
      <c r="C34" s="45">
        <f>'1 этап сады'!AE11</f>
        <v>123.44728242174061</v>
      </c>
      <c r="D34" s="31">
        <f>'2 этап объем'!E46</f>
        <v>100</v>
      </c>
      <c r="E34" s="32">
        <f>'3 этап руб'!E44</f>
        <v>103.02652107434218</v>
      </c>
      <c r="F34" s="31">
        <f t="shared" si="0"/>
        <v>108.82460116536095</v>
      </c>
      <c r="H34" s="32">
        <f>'1 этап сады'!AE11</f>
        <v>123.44728242174061</v>
      </c>
      <c r="I34" s="32">
        <f>'2 этап объем'!H46</f>
        <v>100</v>
      </c>
      <c r="J34" s="32">
        <f>'3 этап руб'!H44</f>
        <v>207.18836069116736</v>
      </c>
      <c r="K34" s="32">
        <f t="shared" si="1"/>
        <v>143.54521437096932</v>
      </c>
      <c r="L34" s="34"/>
    </row>
    <row r="35" spans="1:12">
      <c r="A35" s="2">
        <v>31</v>
      </c>
      <c r="B35" s="1" t="s">
        <v>29</v>
      </c>
      <c r="C35" s="45">
        <f>'1 этап сады'!AE12</f>
        <v>151.33751306165101</v>
      </c>
      <c r="D35" s="31">
        <f>'2 этап объем'!E47</f>
        <v>100</v>
      </c>
      <c r="E35" s="32">
        <f>'3 этап руб'!E45</f>
        <v>116.86166699805776</v>
      </c>
      <c r="F35" s="31">
        <f t="shared" si="0"/>
        <v>122.73306001990291</v>
      </c>
      <c r="H35" s="32">
        <f>'1 этап сады'!AE12</f>
        <v>151.33751306165101</v>
      </c>
      <c r="I35" s="32">
        <f>'2 этап объем'!H47</f>
        <v>100</v>
      </c>
      <c r="J35" s="32">
        <f>'3 этап руб'!H45</f>
        <v>184.44152412079183</v>
      </c>
      <c r="K35" s="32">
        <f t="shared" si="1"/>
        <v>145.25967906081428</v>
      </c>
    </row>
    <row r="36" spans="1:12">
      <c r="A36" s="2">
        <v>32</v>
      </c>
      <c r="B36" s="1" t="s">
        <v>30</v>
      </c>
      <c r="C36" s="45">
        <f>'1 этап сады'!AE13</f>
        <v>99.882352941176478</v>
      </c>
      <c r="D36" s="31">
        <f>'2 этап объем'!E48</f>
        <v>100</v>
      </c>
      <c r="E36" s="32">
        <f>'3 этап руб'!E46</f>
        <v>99.89320098723951</v>
      </c>
      <c r="F36" s="31">
        <f t="shared" si="0"/>
        <v>99.925184642805334</v>
      </c>
      <c r="H36" s="32">
        <f>'1 этап сады'!AE13</f>
        <v>99.882352941176478</v>
      </c>
      <c r="I36" s="32">
        <f>'2 этап объем'!H48</f>
        <v>100</v>
      </c>
      <c r="J36" s="32">
        <f>'3 этап руб'!H46</f>
        <v>179.9844688119951</v>
      </c>
      <c r="K36" s="32">
        <f t="shared" si="1"/>
        <v>126.62227391772386</v>
      </c>
    </row>
    <row r="37" spans="1:12">
      <c r="A37" s="2">
        <v>33</v>
      </c>
      <c r="B37" s="1" t="s">
        <v>31</v>
      </c>
      <c r="C37" s="45">
        <f>'1 этап сады'!AE14</f>
        <v>137.61111111111111</v>
      </c>
      <c r="D37" s="31">
        <f>'2 этап объем'!E49</f>
        <v>100</v>
      </c>
      <c r="E37" s="32">
        <f>'3 этап руб'!E47</f>
        <v>100.0588711017715</v>
      </c>
      <c r="F37" s="31">
        <f t="shared" si="0"/>
        <v>112.55666073762752</v>
      </c>
      <c r="H37" s="32"/>
      <c r="I37" s="32"/>
      <c r="J37" s="32"/>
      <c r="K37" s="32"/>
      <c r="L37" t="s">
        <v>211</v>
      </c>
    </row>
    <row r="38" spans="1:12">
      <c r="A38" s="2">
        <v>34</v>
      </c>
      <c r="B38" s="1" t="s">
        <v>32</v>
      </c>
      <c r="C38" s="45">
        <f>'1 этап сады'!AE15</f>
        <v>135.46296296296293</v>
      </c>
      <c r="D38" s="31">
        <f>'2 этап объем'!E50</f>
        <v>100</v>
      </c>
      <c r="E38" s="32">
        <f>'3 этап руб'!E48</f>
        <v>101.25739760611339</v>
      </c>
      <c r="F38" s="31">
        <f t="shared" si="0"/>
        <v>112.24012018969211</v>
      </c>
      <c r="H38" s="32">
        <f>'1 этап сады'!AE15</f>
        <v>135.46296296296293</v>
      </c>
      <c r="I38" s="32">
        <f>'2 этап объем'!H50</f>
        <v>100</v>
      </c>
      <c r="J38" s="32">
        <f>'3 этап руб'!H48</f>
        <v>267.8313229022898</v>
      </c>
      <c r="K38" s="32">
        <f t="shared" si="1"/>
        <v>167.76476195508425</v>
      </c>
    </row>
    <row r="39" spans="1:12">
      <c r="A39" s="2">
        <v>35</v>
      </c>
      <c r="B39" s="1" t="s">
        <v>33</v>
      </c>
      <c r="C39" s="45">
        <f>'1 этап сады'!AE16</f>
        <v>145.8641975308642</v>
      </c>
      <c r="D39" s="31">
        <f>'2 этап объем'!E51</f>
        <v>100</v>
      </c>
      <c r="E39" s="32">
        <f>'3 этап руб'!E49</f>
        <v>101.65035647980199</v>
      </c>
      <c r="F39" s="31">
        <f t="shared" si="0"/>
        <v>115.83818467022206</v>
      </c>
      <c r="H39" s="32">
        <f>'1 этап сады'!AE16</f>
        <v>145.8641975308642</v>
      </c>
      <c r="I39" s="32">
        <f>'2 этап объем'!H51</f>
        <v>100</v>
      </c>
      <c r="J39" s="32">
        <f>'3 этап руб'!H49</f>
        <v>197.95648045837473</v>
      </c>
      <c r="K39" s="32">
        <f t="shared" si="1"/>
        <v>147.94022599641298</v>
      </c>
    </row>
    <row r="40" spans="1:12">
      <c r="A40" s="2">
        <v>36</v>
      </c>
      <c r="B40" s="1" t="s">
        <v>34</v>
      </c>
      <c r="C40" s="45">
        <f>'1 этап сады'!AE17</f>
        <v>111.85185185185185</v>
      </c>
      <c r="D40" s="31">
        <f>'2 этап объем'!E52</f>
        <v>100</v>
      </c>
      <c r="E40" s="32">
        <f>'3 этап руб'!E50</f>
        <v>104.08522699508546</v>
      </c>
      <c r="F40" s="31">
        <f t="shared" si="0"/>
        <v>105.31235961564578</v>
      </c>
      <c r="H40" s="32">
        <f>'1 этап сады'!AE17</f>
        <v>111.85185185185185</v>
      </c>
      <c r="I40" s="32">
        <f>'2 этап объем'!H52</f>
        <v>100</v>
      </c>
      <c r="J40" s="32">
        <f>'3 этап руб'!H50</f>
        <v>144.97013212404221</v>
      </c>
      <c r="K40" s="32">
        <f t="shared" si="1"/>
        <v>118.94066132529802</v>
      </c>
    </row>
    <row r="41" spans="1:12">
      <c r="A41" s="2">
        <v>37</v>
      </c>
      <c r="B41" s="1" t="s">
        <v>35</v>
      </c>
      <c r="C41" s="45">
        <f>'1 этап сады'!AE18</f>
        <v>116.83501683501683</v>
      </c>
      <c r="D41" s="31">
        <f>'2 этап объем'!E53</f>
        <v>100</v>
      </c>
      <c r="E41" s="32">
        <f>'3 этап руб'!E51</f>
        <v>98.920527256165855</v>
      </c>
      <c r="F41" s="31">
        <f t="shared" si="0"/>
        <v>105.25184803039423</v>
      </c>
      <c r="H41" s="32">
        <f>'1 этап сады'!AE18</f>
        <v>116.83501683501683</v>
      </c>
      <c r="I41" s="32">
        <f>'2 этап объем'!H53</f>
        <v>100</v>
      </c>
      <c r="J41" s="32">
        <f>'3 этап руб'!H51</f>
        <v>176.66221999799879</v>
      </c>
      <c r="K41" s="32">
        <f t="shared" si="1"/>
        <v>131.16574561100521</v>
      </c>
    </row>
    <row r="42" spans="1:12">
      <c r="A42" s="2">
        <v>38</v>
      </c>
      <c r="B42" s="1" t="s">
        <v>36</v>
      </c>
      <c r="C42" s="45">
        <f>'1 этап сады'!AE19</f>
        <v>121.03254769921438</v>
      </c>
      <c r="D42" s="31">
        <f>'2 этап объем'!E54</f>
        <v>100</v>
      </c>
      <c r="E42" s="32">
        <f>'3 этап руб'!E52</f>
        <v>101.16269154282951</v>
      </c>
      <c r="F42" s="31">
        <f t="shared" si="0"/>
        <v>107.39841308068129</v>
      </c>
      <c r="H42" s="32">
        <f>'1 этап сады'!AE19</f>
        <v>121.03254769921438</v>
      </c>
      <c r="I42" s="28">
        <f>'2 этап объем'!H54</f>
        <v>100</v>
      </c>
      <c r="J42" s="32">
        <f>'3 этап руб'!H52</f>
        <v>155.27238008292318</v>
      </c>
      <c r="K42" s="32">
        <f t="shared" si="1"/>
        <v>125.43497592737918</v>
      </c>
    </row>
    <row r="43" spans="1:12">
      <c r="A43" s="2">
        <v>39</v>
      </c>
      <c r="B43" s="1" t="s">
        <v>37</v>
      </c>
      <c r="C43" s="45">
        <f>'1 этап сады'!AE20</f>
        <v>162.03703703703707</v>
      </c>
      <c r="D43" s="31">
        <f>'2 этап объем'!E55</f>
        <v>100</v>
      </c>
      <c r="E43" s="32">
        <f>'3 этап руб'!E53</f>
        <v>100.40066793221057</v>
      </c>
      <c r="F43" s="31">
        <f t="shared" si="0"/>
        <v>120.81256832308254</v>
      </c>
      <c r="H43" s="32">
        <f>'1 этап сады'!AE20</f>
        <v>162.03703703703707</v>
      </c>
      <c r="I43" s="28">
        <f>'2 этап объем'!H55</f>
        <v>100</v>
      </c>
      <c r="J43" s="32">
        <f>'3 этап руб'!H53</f>
        <v>177.9273182263517</v>
      </c>
      <c r="K43" s="32">
        <f t="shared" si="1"/>
        <v>146.65478508779626</v>
      </c>
    </row>
    <row r="44" spans="1:12">
      <c r="A44" s="2">
        <v>40</v>
      </c>
      <c r="B44" s="1" t="s">
        <v>38</v>
      </c>
      <c r="C44" s="216">
        <f>'1 этап сады'!AE21</f>
        <v>96.052287581699346</v>
      </c>
      <c r="D44" s="31">
        <f>'2 этап объем'!E56</f>
        <v>100</v>
      </c>
      <c r="E44" s="32">
        <f>'3 этап руб'!E54</f>
        <v>99.519222484986045</v>
      </c>
      <c r="F44" s="31">
        <f>(C45+D44+E44)/3</f>
        <v>99.839740828328672</v>
      </c>
      <c r="H44" s="32">
        <f>'1 этап сады'!AE21</f>
        <v>96.052287581699346</v>
      </c>
      <c r="I44" s="28">
        <f>'2 этап объем'!H56</f>
        <v>100</v>
      </c>
      <c r="J44" s="32">
        <f>'3 этап руб'!H54</f>
        <v>230.67606123786794</v>
      </c>
      <c r="K44" s="32">
        <f t="shared" si="1"/>
        <v>142.24278293985574</v>
      </c>
    </row>
    <row r="45" spans="1:12">
      <c r="A45" s="2">
        <v>41</v>
      </c>
      <c r="B45" s="1" t="s">
        <v>39</v>
      </c>
      <c r="C45" s="45">
        <f>Олимп!J5</f>
        <v>100</v>
      </c>
      <c r="D45" s="31">
        <f>'2 этап объем'!E57</f>
        <v>100</v>
      </c>
      <c r="E45" s="32">
        <f>'3 этап руб'!E55</f>
        <v>100.00000627030796</v>
      </c>
      <c r="F45" s="31">
        <f t="shared" si="0"/>
        <v>100.00000209010265</v>
      </c>
      <c r="H45" s="225"/>
      <c r="I45" s="226"/>
      <c r="J45" s="226"/>
      <c r="K45" s="227"/>
    </row>
    <row r="46" spans="1:12" s="34" customFormat="1">
      <c r="A46" s="2">
        <v>42</v>
      </c>
      <c r="B46" s="28" t="s">
        <v>40</v>
      </c>
      <c r="C46" s="45">
        <f>вести!S5</f>
        <v>100</v>
      </c>
      <c r="D46" s="31">
        <f>'2 этап объем'!E58</f>
        <v>99.916030534351137</v>
      </c>
      <c r="E46" s="32">
        <f>'3 этап руб'!E56</f>
        <v>100</v>
      </c>
      <c r="F46" s="31">
        <f t="shared" si="0"/>
        <v>99.972010178117046</v>
      </c>
      <c r="H46" s="228"/>
      <c r="I46" s="229"/>
      <c r="J46" s="229"/>
      <c r="K46" s="230"/>
    </row>
    <row r="47" spans="1:12">
      <c r="A47" s="2">
        <v>43</v>
      </c>
      <c r="B47" s="1" t="s">
        <v>41</v>
      </c>
      <c r="C47" s="32">
        <f>ДШИ!AE5</f>
        <v>100</v>
      </c>
      <c r="D47" s="31">
        <f>'2 этап объем'!E59</f>
        <v>100</v>
      </c>
      <c r="E47" s="32">
        <f>'3 этап руб'!E57</f>
        <v>99.959507498285305</v>
      </c>
      <c r="F47" s="31">
        <f t="shared" si="0"/>
        <v>99.986502499428425</v>
      </c>
      <c r="H47" s="231"/>
      <c r="I47" s="232"/>
      <c r="J47" s="232"/>
      <c r="K47" s="233"/>
    </row>
    <row r="48" spans="1:12">
      <c r="A48" s="2">
        <v>44</v>
      </c>
      <c r="B48" s="1" t="s">
        <v>42</v>
      </c>
      <c r="C48" s="45">
        <f>'1 этап сады'!AE22</f>
        <v>136.9721606306972</v>
      </c>
      <c r="D48" s="31">
        <f>'2 этап объем'!E61</f>
        <v>100</v>
      </c>
      <c r="E48" s="32">
        <f>'3 этап руб'!E59</f>
        <v>99.999983225521021</v>
      </c>
      <c r="F48" s="31">
        <f t="shared" si="0"/>
        <v>112.32404795207275</v>
      </c>
      <c r="H48" s="32"/>
      <c r="I48" s="32"/>
      <c r="J48" s="32"/>
      <c r="K48" s="32"/>
      <c r="L48" t="s">
        <v>211</v>
      </c>
    </row>
    <row r="49" spans="1:11">
      <c r="A49" s="2">
        <v>45</v>
      </c>
      <c r="B49" s="1" t="s">
        <v>43</v>
      </c>
      <c r="C49" s="265">
        <f>ЦБС!Y5</f>
        <v>94.010158934229068</v>
      </c>
      <c r="D49" s="175">
        <f>'2 этап объем'!E62</f>
        <v>100</v>
      </c>
      <c r="E49" s="176">
        <f>'3 этап руб'!E60</f>
        <v>99.858129455425711</v>
      </c>
      <c r="F49" s="264">
        <f>(C49+D49+E49)/3</f>
        <v>97.956096129884941</v>
      </c>
      <c r="H49" s="32">
        <f>ЦБС!Y10</f>
        <v>132.32173482829319</v>
      </c>
      <c r="I49" s="28">
        <f>'2 этап объем'!H62</f>
        <v>100</v>
      </c>
      <c r="J49" s="32">
        <f>'3 этап руб'!H60</f>
        <v>99.858129455425711</v>
      </c>
      <c r="K49" s="32">
        <f t="shared" si="1"/>
        <v>110.7266214279063</v>
      </c>
    </row>
    <row r="50" spans="1:11">
      <c r="A50" s="2">
        <v>46</v>
      </c>
      <c r="B50" s="19" t="s">
        <v>44</v>
      </c>
      <c r="C50" s="223"/>
      <c r="D50" s="223"/>
      <c r="E50" s="223"/>
      <c r="F50" s="223"/>
      <c r="H50" s="208">
        <f>РЦКиД!AK6</f>
        <v>86.498978078876107</v>
      </c>
      <c r="I50" s="28">
        <f>'2 этап объем'!H64</f>
        <v>100</v>
      </c>
      <c r="J50" s="32">
        <f>'3 этап руб'!H62</f>
        <v>100</v>
      </c>
      <c r="K50" s="208">
        <f t="shared" si="1"/>
        <v>95.499659359625369</v>
      </c>
    </row>
    <row r="51" spans="1:11" s="34" customFormat="1">
      <c r="A51" s="2">
        <v>47</v>
      </c>
      <c r="B51" s="28" t="s">
        <v>45</v>
      </c>
      <c r="C51" s="63">
        <f>каскад!AH5</f>
        <v>103.7037037037037</v>
      </c>
      <c r="D51" s="31">
        <f>'2 этап объем'!E65</f>
        <v>100</v>
      </c>
      <c r="E51" s="260">
        <f>'3 этап руб'!E66</f>
        <v>89.092816914183942</v>
      </c>
      <c r="F51" s="31">
        <f t="shared" si="0"/>
        <v>97.598840205962532</v>
      </c>
      <c r="H51" s="224"/>
      <c r="I51" s="224"/>
      <c r="J51" s="224"/>
      <c r="K51" s="224"/>
    </row>
    <row r="52" spans="1:11">
      <c r="A52" s="48"/>
      <c r="B52" s="49" t="s">
        <v>104</v>
      </c>
      <c r="C52" s="172">
        <f>SUM(C5:C51)/47</f>
        <v>109.90854252238081</v>
      </c>
      <c r="D52" s="172">
        <f>SUM(D5:D51)/46</f>
        <v>99.998174576833719</v>
      </c>
      <c r="E52" s="172">
        <f t="shared" ref="E52" si="2">SUM(E5:E51)/47</f>
        <v>99.611615789214511</v>
      </c>
      <c r="F52" s="172">
        <f t="shared" ref="F52" si="3">SUM(F5:F51)/47</f>
        <v>102.49156867799738</v>
      </c>
      <c r="G52" s="172"/>
      <c r="H52" s="172">
        <f t="shared" ref="H52" si="4">SUM(H5:H51)/47</f>
        <v>93.863469465766144</v>
      </c>
      <c r="I52" s="172">
        <f>SUM(I5:I51)/39</f>
        <v>100</v>
      </c>
      <c r="J52" s="172">
        <f t="shared" ref="J52" si="5">SUM(J5:J51)/47</f>
        <v>87.074257106424952</v>
      </c>
      <c r="K52" s="172">
        <f t="shared" ref="K52" si="6">SUM(K5:K51)/47</f>
        <v>87.9721499921488</v>
      </c>
    </row>
    <row r="53" spans="1:11">
      <c r="A53" s="3"/>
    </row>
    <row r="54" spans="1:11">
      <c r="A54" s="3"/>
    </row>
    <row r="55" spans="1:11">
      <c r="B55" s="42"/>
    </row>
    <row r="56" spans="1:11" ht="15" customHeight="1"/>
    <row r="69" spans="2:2">
      <c r="B69" s="42"/>
    </row>
    <row r="75" spans="2:2">
      <c r="B75" s="42"/>
    </row>
    <row r="83" spans="2:2">
      <c r="B83" s="42"/>
    </row>
    <row r="89" spans="2:2">
      <c r="B89" s="42"/>
    </row>
    <row r="95" spans="2:2">
      <c r="B95" s="42"/>
    </row>
    <row r="102" spans="2:2">
      <c r="B102" s="42"/>
    </row>
    <row r="109" spans="2:2">
      <c r="B109" s="42"/>
    </row>
    <row r="113" spans="2:2">
      <c r="B113" s="42"/>
    </row>
    <row r="120" spans="2:2">
      <c r="B120" s="42"/>
    </row>
    <row r="127" spans="2:2">
      <c r="B127" s="42"/>
    </row>
    <row r="131" spans="2:2">
      <c r="B131" s="42"/>
    </row>
  </sheetData>
  <mergeCells count="7">
    <mergeCell ref="H2:J3"/>
    <mergeCell ref="K2:K4"/>
    <mergeCell ref="A1:F1"/>
    <mergeCell ref="A2:A4"/>
    <mergeCell ref="B2:B4"/>
    <mergeCell ref="F2:F4"/>
    <mergeCell ref="C2:E3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D45"/>
  <sheetViews>
    <sheetView topLeftCell="A4" zoomScale="90" zoomScaleNormal="90" zoomScaleSheetLayoutView="110" workbookViewId="0">
      <pane xSplit="3" ySplit="3" topLeftCell="N19" activePane="bottomRight" state="frozen"/>
      <selection activeCell="A4" sqref="A4"/>
      <selection pane="topRight" activeCell="D4" sqref="D4"/>
      <selection pane="bottomLeft" activeCell="A7" sqref="A7"/>
      <selection pane="bottomRight" activeCell="AH37" sqref="AH37"/>
    </sheetView>
  </sheetViews>
  <sheetFormatPr defaultRowHeight="15"/>
  <cols>
    <col min="1" max="1" width="4.42578125" customWidth="1"/>
    <col min="2" max="2" width="33.7109375" customWidth="1"/>
    <col min="3" max="3" width="5.28515625" customWidth="1"/>
    <col min="4" max="4" width="5.85546875" customWidth="1"/>
    <col min="5" max="5" width="6.5703125" customWidth="1"/>
    <col min="6" max="6" width="5.28515625" customWidth="1"/>
    <col min="7" max="7" width="6.42578125" customWidth="1"/>
    <col min="8" max="8" width="6" customWidth="1"/>
    <col min="9" max="9" width="5.42578125" customWidth="1"/>
    <col min="10" max="10" width="5.7109375" customWidth="1"/>
    <col min="11" max="11" width="6.140625" customWidth="1"/>
    <col min="12" max="12" width="4.7109375" customWidth="1"/>
    <col min="13" max="13" width="4.85546875" customWidth="1"/>
    <col min="14" max="14" width="5.140625" customWidth="1"/>
    <col min="15" max="15" width="5.7109375" customWidth="1"/>
    <col min="16" max="16" width="4.7109375" customWidth="1"/>
    <col min="17" max="18" width="5.5703125" customWidth="1"/>
    <col min="19" max="19" width="4.7109375" customWidth="1"/>
    <col min="20" max="20" width="5.5703125" customWidth="1"/>
    <col min="21" max="21" width="6" customWidth="1"/>
    <col min="22" max="22" width="4.7109375" customWidth="1"/>
    <col min="23" max="24" width="5.7109375" customWidth="1"/>
    <col min="25" max="26" width="5.140625" customWidth="1"/>
    <col min="27" max="27" width="5.42578125" customWidth="1"/>
    <col min="28" max="28" width="4.28515625" customWidth="1"/>
    <col min="29" max="30" width="5.5703125" customWidth="1"/>
    <col min="31" max="31" width="5.140625" customWidth="1"/>
    <col min="32" max="32" width="4.85546875" customWidth="1"/>
    <col min="33" max="34" width="5.28515625" customWidth="1"/>
    <col min="35" max="35" width="4.85546875" customWidth="1"/>
    <col min="36" max="36" width="5.7109375" customWidth="1"/>
    <col min="37" max="37" width="5.28515625" customWidth="1"/>
    <col min="38" max="38" width="5.140625" customWidth="1"/>
    <col min="39" max="40" width="5.5703125" customWidth="1"/>
    <col min="41" max="41" width="6" customWidth="1"/>
    <col min="42" max="42" width="5.5703125" customWidth="1"/>
    <col min="43" max="43" width="5" customWidth="1"/>
    <col min="44" max="44" width="4.7109375" customWidth="1"/>
    <col min="45" max="45" width="4.85546875" customWidth="1"/>
    <col min="46" max="46" width="5.5703125" customWidth="1"/>
    <col min="47" max="47" width="5.28515625" customWidth="1"/>
    <col min="48" max="54" width="5.140625" customWidth="1"/>
    <col min="55" max="55" width="7" customWidth="1"/>
  </cols>
  <sheetData>
    <row r="2" spans="1:56">
      <c r="A2" s="4" t="s">
        <v>54</v>
      </c>
      <c r="B2" s="4"/>
      <c r="C2" s="4"/>
      <c r="D2" s="4"/>
      <c r="E2" s="4"/>
      <c r="F2" s="4"/>
    </row>
    <row r="3" spans="1:56" ht="15.75" thickBot="1"/>
    <row r="4" spans="1:56" ht="78.75" customHeight="1">
      <c r="A4" s="269" t="s">
        <v>46</v>
      </c>
      <c r="B4" s="274" t="s">
        <v>0</v>
      </c>
      <c r="C4" s="310" t="s">
        <v>177</v>
      </c>
      <c r="D4" s="307" t="s">
        <v>63</v>
      </c>
      <c r="E4" s="308"/>
      <c r="F4" s="309" t="s">
        <v>48</v>
      </c>
      <c r="G4" s="299" t="s">
        <v>178</v>
      </c>
      <c r="H4" s="300"/>
      <c r="I4" s="302" t="s">
        <v>48</v>
      </c>
      <c r="J4" s="299" t="s">
        <v>179</v>
      </c>
      <c r="K4" s="300"/>
      <c r="L4" s="301" t="s">
        <v>48</v>
      </c>
      <c r="M4" s="305" t="s">
        <v>180</v>
      </c>
      <c r="N4" s="306"/>
      <c r="O4" s="303" t="s">
        <v>48</v>
      </c>
      <c r="P4" s="299" t="s">
        <v>181</v>
      </c>
      <c r="Q4" s="300"/>
      <c r="R4" s="302" t="s">
        <v>48</v>
      </c>
      <c r="S4" s="299" t="s">
        <v>182</v>
      </c>
      <c r="T4" s="300"/>
      <c r="U4" s="302" t="s">
        <v>48</v>
      </c>
      <c r="V4" s="299" t="s">
        <v>183</v>
      </c>
      <c r="W4" s="300"/>
      <c r="X4" s="302" t="s">
        <v>48</v>
      </c>
      <c r="Y4" s="299" t="s">
        <v>184</v>
      </c>
      <c r="Z4" s="300"/>
      <c r="AA4" s="303" t="s">
        <v>48</v>
      </c>
      <c r="AB4" s="299" t="s">
        <v>185</v>
      </c>
      <c r="AC4" s="300"/>
      <c r="AD4" s="302" t="s">
        <v>48</v>
      </c>
      <c r="AE4" s="299" t="s">
        <v>186</v>
      </c>
      <c r="AF4" s="300"/>
      <c r="AG4" s="302" t="s">
        <v>48</v>
      </c>
      <c r="AH4" s="299" t="s">
        <v>187</v>
      </c>
      <c r="AI4" s="300"/>
      <c r="AJ4" s="302" t="s">
        <v>48</v>
      </c>
      <c r="AK4" s="299" t="s">
        <v>188</v>
      </c>
      <c r="AL4" s="300"/>
      <c r="AM4" s="302" t="s">
        <v>48</v>
      </c>
      <c r="AN4" s="299" t="s">
        <v>189</v>
      </c>
      <c r="AO4" s="300"/>
      <c r="AP4" s="302" t="s">
        <v>48</v>
      </c>
      <c r="AQ4" s="299" t="s">
        <v>190</v>
      </c>
      <c r="AR4" s="300"/>
      <c r="AS4" s="302" t="s">
        <v>48</v>
      </c>
      <c r="AT4" s="299" t="s">
        <v>191</v>
      </c>
      <c r="AU4" s="300"/>
      <c r="AV4" s="301" t="s">
        <v>48</v>
      </c>
      <c r="AW4" s="299" t="s">
        <v>192</v>
      </c>
      <c r="AX4" s="300"/>
      <c r="AY4" s="301" t="s">
        <v>48</v>
      </c>
      <c r="AZ4" s="299" t="s">
        <v>193</v>
      </c>
      <c r="BA4" s="300"/>
      <c r="BB4" s="301" t="s">
        <v>48</v>
      </c>
      <c r="BC4" s="304" t="s">
        <v>65</v>
      </c>
      <c r="BD4" s="304"/>
    </row>
    <row r="5" spans="1:56" ht="99.75" customHeight="1">
      <c r="A5" s="270"/>
      <c r="B5" s="275"/>
      <c r="C5" s="311"/>
      <c r="D5" s="281" t="s">
        <v>47</v>
      </c>
      <c r="E5" s="267"/>
      <c r="F5" s="285"/>
      <c r="G5" s="279" t="s">
        <v>47</v>
      </c>
      <c r="H5" s="280"/>
      <c r="I5" s="277"/>
      <c r="J5" s="279" t="s">
        <v>47</v>
      </c>
      <c r="K5" s="280"/>
      <c r="L5" s="287"/>
      <c r="M5" s="281" t="s">
        <v>47</v>
      </c>
      <c r="N5" s="267"/>
      <c r="O5" s="293"/>
      <c r="P5" s="279" t="s">
        <v>47</v>
      </c>
      <c r="Q5" s="280"/>
      <c r="R5" s="277"/>
      <c r="S5" s="279" t="s">
        <v>47</v>
      </c>
      <c r="T5" s="280"/>
      <c r="U5" s="277"/>
      <c r="V5" s="279" t="s">
        <v>47</v>
      </c>
      <c r="W5" s="280"/>
      <c r="X5" s="277"/>
      <c r="Y5" s="279" t="s">
        <v>47</v>
      </c>
      <c r="Z5" s="280"/>
      <c r="AA5" s="293"/>
      <c r="AB5" s="279" t="s">
        <v>47</v>
      </c>
      <c r="AC5" s="280"/>
      <c r="AD5" s="277"/>
      <c r="AE5" s="279" t="s">
        <v>47</v>
      </c>
      <c r="AF5" s="280"/>
      <c r="AG5" s="277"/>
      <c r="AH5" s="279" t="s">
        <v>47</v>
      </c>
      <c r="AI5" s="280"/>
      <c r="AJ5" s="277"/>
      <c r="AK5" s="279" t="s">
        <v>47</v>
      </c>
      <c r="AL5" s="280"/>
      <c r="AM5" s="277"/>
      <c r="AN5" s="279" t="s">
        <v>47</v>
      </c>
      <c r="AO5" s="280"/>
      <c r="AP5" s="277"/>
      <c r="AQ5" s="279" t="s">
        <v>47</v>
      </c>
      <c r="AR5" s="280"/>
      <c r="AS5" s="277"/>
      <c r="AT5" s="279" t="s">
        <v>47</v>
      </c>
      <c r="AU5" s="280"/>
      <c r="AV5" s="287"/>
      <c r="AW5" s="279" t="s">
        <v>47</v>
      </c>
      <c r="AX5" s="280"/>
      <c r="AY5" s="287"/>
      <c r="AZ5" s="279" t="s">
        <v>47</v>
      </c>
      <c r="BA5" s="280"/>
      <c r="BB5" s="287"/>
      <c r="BC5" s="304"/>
      <c r="BD5" s="304"/>
    </row>
    <row r="6" spans="1:56" ht="48" customHeight="1" thickBot="1">
      <c r="A6" s="271"/>
      <c r="B6" s="276"/>
      <c r="C6" s="312"/>
      <c r="D6" s="7" t="s">
        <v>105</v>
      </c>
      <c r="E6" s="10" t="s">
        <v>217</v>
      </c>
      <c r="F6" s="286"/>
      <c r="G6" s="7" t="s">
        <v>105</v>
      </c>
      <c r="H6" s="10" t="s">
        <v>217</v>
      </c>
      <c r="I6" s="278"/>
      <c r="J6" s="7" t="s">
        <v>105</v>
      </c>
      <c r="K6" s="10" t="s">
        <v>217</v>
      </c>
      <c r="L6" s="288"/>
      <c r="M6" s="7" t="s">
        <v>105</v>
      </c>
      <c r="N6" s="10" t="s">
        <v>217</v>
      </c>
      <c r="O6" s="294"/>
      <c r="P6" s="7" t="s">
        <v>105</v>
      </c>
      <c r="Q6" s="10" t="s">
        <v>217</v>
      </c>
      <c r="R6" s="278"/>
      <c r="S6" s="7" t="s">
        <v>105</v>
      </c>
      <c r="T6" s="10" t="s">
        <v>217</v>
      </c>
      <c r="U6" s="278"/>
      <c r="V6" s="7" t="s">
        <v>105</v>
      </c>
      <c r="W6" s="10" t="s">
        <v>217</v>
      </c>
      <c r="X6" s="278"/>
      <c r="Y6" s="7" t="s">
        <v>105</v>
      </c>
      <c r="Z6" s="10" t="s">
        <v>217</v>
      </c>
      <c r="AA6" s="294"/>
      <c r="AB6" s="7" t="s">
        <v>105</v>
      </c>
      <c r="AC6" s="10" t="s">
        <v>217</v>
      </c>
      <c r="AD6" s="278"/>
      <c r="AE6" s="7" t="s">
        <v>105</v>
      </c>
      <c r="AF6" s="10" t="s">
        <v>217</v>
      </c>
      <c r="AG6" s="278"/>
      <c r="AH6" s="7" t="s">
        <v>105</v>
      </c>
      <c r="AI6" s="10" t="s">
        <v>217</v>
      </c>
      <c r="AJ6" s="277"/>
      <c r="AK6" s="7" t="s">
        <v>105</v>
      </c>
      <c r="AL6" s="10" t="s">
        <v>217</v>
      </c>
      <c r="AM6" s="277"/>
      <c r="AN6" s="7" t="s">
        <v>105</v>
      </c>
      <c r="AO6" s="10" t="s">
        <v>217</v>
      </c>
      <c r="AP6" s="277"/>
      <c r="AQ6" s="7" t="s">
        <v>105</v>
      </c>
      <c r="AR6" s="10" t="s">
        <v>217</v>
      </c>
      <c r="AS6" s="277"/>
      <c r="AT6" s="7" t="s">
        <v>105</v>
      </c>
      <c r="AU6" s="10" t="s">
        <v>217</v>
      </c>
      <c r="AV6" s="287"/>
      <c r="AW6" s="7" t="s">
        <v>105</v>
      </c>
      <c r="AX6" s="10" t="s">
        <v>217</v>
      </c>
      <c r="AY6" s="287"/>
      <c r="AZ6" s="7" t="s">
        <v>105</v>
      </c>
      <c r="BA6" s="10" t="s">
        <v>217</v>
      </c>
      <c r="BB6" s="287"/>
      <c r="BC6" s="1"/>
      <c r="BD6" s="20" t="s">
        <v>66</v>
      </c>
    </row>
    <row r="7" spans="1:56">
      <c r="A7" s="136">
        <v>1</v>
      </c>
      <c r="B7" s="29" t="s">
        <v>1</v>
      </c>
      <c r="C7" s="2" t="s">
        <v>114</v>
      </c>
      <c r="D7" s="8">
        <v>100</v>
      </c>
      <c r="E7" s="11">
        <v>100</v>
      </c>
      <c r="F7" s="2">
        <f>E7/D7*100</f>
        <v>100</v>
      </c>
      <c r="G7" s="8">
        <v>50</v>
      </c>
      <c r="H7" s="11">
        <v>50</v>
      </c>
      <c r="I7" s="2">
        <f>H7/G7*100</f>
        <v>100</v>
      </c>
      <c r="J7" s="8">
        <v>0</v>
      </c>
      <c r="K7" s="52">
        <v>0</v>
      </c>
      <c r="L7" s="2">
        <v>0</v>
      </c>
      <c r="M7" s="8">
        <v>100</v>
      </c>
      <c r="N7" s="52">
        <v>100</v>
      </c>
      <c r="O7" s="2">
        <f>N7/M7*100</f>
        <v>100</v>
      </c>
      <c r="P7" s="8">
        <v>28</v>
      </c>
      <c r="Q7" s="52">
        <v>28</v>
      </c>
      <c r="R7" s="2">
        <f>Q7/P7*100</f>
        <v>100</v>
      </c>
      <c r="S7" s="8">
        <v>4</v>
      </c>
      <c r="T7" s="52">
        <v>4</v>
      </c>
      <c r="U7" s="2">
        <f>T7/S7*100</f>
        <v>100</v>
      </c>
      <c r="V7" s="8">
        <v>1</v>
      </c>
      <c r="W7" s="52">
        <v>1</v>
      </c>
      <c r="X7" s="2">
        <f>W7/V7*100</f>
        <v>100</v>
      </c>
      <c r="Y7" s="58">
        <v>100</v>
      </c>
      <c r="Z7" s="182">
        <v>100</v>
      </c>
      <c r="AA7" s="2">
        <f>Z7/Y7*100</f>
        <v>100</v>
      </c>
      <c r="AB7" s="8">
        <v>100</v>
      </c>
      <c r="AC7" s="187">
        <v>100</v>
      </c>
      <c r="AD7" s="2">
        <f>AC7/AB7*100</f>
        <v>100</v>
      </c>
      <c r="AE7" s="58">
        <v>100</v>
      </c>
      <c r="AF7" s="52">
        <v>100</v>
      </c>
      <c r="AG7" s="2">
        <f>AF7/AE7*100</f>
        <v>100</v>
      </c>
      <c r="AH7" s="59">
        <v>80</v>
      </c>
      <c r="AI7" s="53">
        <v>80</v>
      </c>
      <c r="AJ7" s="1">
        <v>100</v>
      </c>
      <c r="AK7" s="59">
        <v>100</v>
      </c>
      <c r="AL7" s="53">
        <v>100</v>
      </c>
      <c r="AM7" s="1">
        <f>AL7/AK7*100</f>
        <v>100</v>
      </c>
      <c r="AN7" s="59"/>
      <c r="AO7" s="53"/>
      <c r="AP7" s="1"/>
      <c r="AQ7" s="9"/>
      <c r="AR7" s="12"/>
      <c r="AS7" s="1"/>
      <c r="AT7" s="59"/>
      <c r="AU7" s="53"/>
      <c r="AV7" s="19"/>
      <c r="AW7" s="138"/>
      <c r="AX7" s="139"/>
      <c r="AY7" s="19"/>
      <c r="AZ7" s="138"/>
      <c r="BA7" s="139"/>
      <c r="BB7" s="19"/>
      <c r="BC7" s="18">
        <f>F7+I7+L7+O7+R7+U7+X7+AA7+AD7+AG7+AJ7+AM7</f>
        <v>1100</v>
      </c>
      <c r="BD7" s="45">
        <f>BC7/11</f>
        <v>100</v>
      </c>
    </row>
    <row r="8" spans="1:56">
      <c r="A8" s="131">
        <v>2</v>
      </c>
      <c r="B8" s="28" t="s">
        <v>2</v>
      </c>
      <c r="C8" s="1" t="s">
        <v>114</v>
      </c>
      <c r="D8" s="9">
        <v>100</v>
      </c>
      <c r="E8" s="12">
        <v>100</v>
      </c>
      <c r="F8" s="2">
        <f t="shared" ref="F8:F18" si="0">E8/D8*100</f>
        <v>100</v>
      </c>
      <c r="G8" s="9">
        <v>20</v>
      </c>
      <c r="H8" s="12">
        <v>20</v>
      </c>
      <c r="I8" s="2">
        <f t="shared" ref="I8:I39" si="1">H8/G8*100</f>
        <v>100</v>
      </c>
      <c r="J8" s="9">
        <v>0</v>
      </c>
      <c r="K8" s="53">
        <v>0</v>
      </c>
      <c r="L8" s="2">
        <v>0</v>
      </c>
      <c r="M8" s="9">
        <v>100</v>
      </c>
      <c r="N8" s="153">
        <v>100</v>
      </c>
      <c r="O8" s="2">
        <f t="shared" ref="O8:O38" si="2">N8/M8*100</f>
        <v>100</v>
      </c>
      <c r="P8" s="9">
        <v>30</v>
      </c>
      <c r="Q8" s="53">
        <v>50</v>
      </c>
      <c r="R8" s="2">
        <f t="shared" ref="R8:R38" si="3">Q8/P8*100</f>
        <v>166.66666666666669</v>
      </c>
      <c r="S8" s="8">
        <v>20</v>
      </c>
      <c r="T8" s="53">
        <v>20</v>
      </c>
      <c r="U8" s="2">
        <f t="shared" ref="U8:U38" si="4">T8/S8*100</f>
        <v>100</v>
      </c>
      <c r="V8" s="8">
        <v>1</v>
      </c>
      <c r="W8" s="53">
        <v>1</v>
      </c>
      <c r="X8" s="2">
        <f t="shared" ref="X8:X38" si="5">W8/V8*100</f>
        <v>100</v>
      </c>
      <c r="Y8" s="59">
        <v>100</v>
      </c>
      <c r="Z8" s="183">
        <v>100</v>
      </c>
      <c r="AA8" s="2">
        <f t="shared" ref="AA8:AA38" si="6">Z8/Y8*100</f>
        <v>100</v>
      </c>
      <c r="AB8" s="9">
        <v>100</v>
      </c>
      <c r="AC8" s="179">
        <v>100</v>
      </c>
      <c r="AD8" s="2">
        <f t="shared" ref="AD8:AD38" si="7">AC8/AB8*100</f>
        <v>100</v>
      </c>
      <c r="AE8" s="59">
        <v>100</v>
      </c>
      <c r="AF8" s="53">
        <v>100</v>
      </c>
      <c r="AG8" s="2">
        <f t="shared" ref="AG8:AG38" si="8">AF8/AE8*100</f>
        <v>100</v>
      </c>
      <c r="AH8" s="59">
        <v>100</v>
      </c>
      <c r="AI8" s="53">
        <v>100</v>
      </c>
      <c r="AJ8" s="1">
        <f t="shared" ref="AJ8:AJ39" si="9">AI8/AH8*100</f>
        <v>100</v>
      </c>
      <c r="AK8" s="59">
        <v>100</v>
      </c>
      <c r="AL8" s="53">
        <v>100</v>
      </c>
      <c r="AM8" s="1">
        <f t="shared" ref="AM8:AM39" si="10">AL8/AK8*100</f>
        <v>100</v>
      </c>
      <c r="AN8" s="59"/>
      <c r="AO8" s="53"/>
      <c r="AP8" s="1"/>
      <c r="AQ8" s="9"/>
      <c r="AR8" s="12"/>
      <c r="AS8" s="1"/>
      <c r="AT8" s="59"/>
      <c r="AU8" s="53"/>
      <c r="AV8" s="19"/>
      <c r="AW8" s="138"/>
      <c r="AX8" s="139"/>
      <c r="AY8" s="19"/>
      <c r="AZ8" s="138"/>
      <c r="BA8" s="139"/>
      <c r="BB8" s="19"/>
      <c r="BC8" s="18">
        <f t="shared" ref="BC8:BC13" si="11">F8+I8+L8+O8+R8+U8+X8+AA8+AD8+AG8+AJ8+AM8</f>
        <v>1166.6666666666667</v>
      </c>
      <c r="BD8" s="45">
        <f>BC8/11</f>
        <v>106.06060606060606</v>
      </c>
    </row>
    <row r="9" spans="1:56">
      <c r="A9" s="131">
        <v>3</v>
      </c>
      <c r="B9" s="28" t="s">
        <v>3</v>
      </c>
      <c r="C9" s="1" t="s">
        <v>114</v>
      </c>
      <c r="D9" s="9">
        <v>100</v>
      </c>
      <c r="E9" s="12">
        <v>100</v>
      </c>
      <c r="F9" s="2">
        <f t="shared" si="0"/>
        <v>100</v>
      </c>
      <c r="G9" s="9">
        <v>100</v>
      </c>
      <c r="H9" s="12">
        <v>100</v>
      </c>
      <c r="I9" s="2">
        <f t="shared" si="1"/>
        <v>100</v>
      </c>
      <c r="J9" s="9">
        <v>1</v>
      </c>
      <c r="K9" s="53">
        <v>1</v>
      </c>
      <c r="L9" s="2">
        <f t="shared" ref="L9:L31" si="12">K9/J9*100</f>
        <v>100</v>
      </c>
      <c r="M9" s="9">
        <v>100</v>
      </c>
      <c r="N9" s="53">
        <v>100</v>
      </c>
      <c r="O9" s="2">
        <f t="shared" si="2"/>
        <v>100</v>
      </c>
      <c r="P9" s="9">
        <v>25</v>
      </c>
      <c r="Q9" s="53">
        <v>25</v>
      </c>
      <c r="R9" s="2">
        <f t="shared" si="3"/>
        <v>100</v>
      </c>
      <c r="S9" s="8">
        <v>6</v>
      </c>
      <c r="T9" s="53">
        <v>6</v>
      </c>
      <c r="U9" s="2">
        <f t="shared" si="4"/>
        <v>100</v>
      </c>
      <c r="V9" s="8">
        <v>1</v>
      </c>
      <c r="W9" s="53">
        <v>1</v>
      </c>
      <c r="X9" s="2">
        <f t="shared" si="5"/>
        <v>100</v>
      </c>
      <c r="Y9" s="59">
        <v>100</v>
      </c>
      <c r="Z9" s="183">
        <v>100</v>
      </c>
      <c r="AA9" s="2">
        <f t="shared" si="6"/>
        <v>100</v>
      </c>
      <c r="AB9" s="9">
        <v>100</v>
      </c>
      <c r="AC9" s="179">
        <v>100</v>
      </c>
      <c r="AD9" s="2">
        <f t="shared" si="7"/>
        <v>100</v>
      </c>
      <c r="AE9" s="59">
        <v>100</v>
      </c>
      <c r="AF9" s="53">
        <v>100</v>
      </c>
      <c r="AG9" s="2">
        <f t="shared" si="8"/>
        <v>100</v>
      </c>
      <c r="AH9" s="59">
        <v>100</v>
      </c>
      <c r="AI9" s="53">
        <v>100</v>
      </c>
      <c r="AJ9" s="1">
        <f t="shared" si="9"/>
        <v>100</v>
      </c>
      <c r="AK9" s="59">
        <v>100</v>
      </c>
      <c r="AL9" s="53">
        <v>100</v>
      </c>
      <c r="AM9" s="1">
        <f t="shared" si="10"/>
        <v>100</v>
      </c>
      <c r="AN9" s="59"/>
      <c r="AO9" s="53"/>
      <c r="AP9" s="1"/>
      <c r="AQ9" s="9"/>
      <c r="AR9" s="12"/>
      <c r="AS9" s="1"/>
      <c r="AT9" s="59"/>
      <c r="AU9" s="53"/>
      <c r="AV9" s="19"/>
      <c r="AW9" s="138"/>
      <c r="AX9" s="139"/>
      <c r="AY9" s="19"/>
      <c r="AZ9" s="138"/>
      <c r="BA9" s="139"/>
      <c r="BB9" s="19"/>
      <c r="BC9" s="18">
        <f t="shared" si="11"/>
        <v>1200</v>
      </c>
      <c r="BD9" s="45">
        <f t="shared" ref="BD9:BD13" si="13">BC9/12</f>
        <v>100</v>
      </c>
    </row>
    <row r="10" spans="1:56">
      <c r="A10" s="131">
        <v>4</v>
      </c>
      <c r="B10" s="28" t="s">
        <v>4</v>
      </c>
      <c r="C10" s="1" t="s">
        <v>114</v>
      </c>
      <c r="D10" s="9">
        <v>100</v>
      </c>
      <c r="E10" s="12">
        <v>100</v>
      </c>
      <c r="F10" s="2">
        <f t="shared" si="0"/>
        <v>100</v>
      </c>
      <c r="G10" s="9">
        <v>25</v>
      </c>
      <c r="H10" s="179">
        <v>30</v>
      </c>
      <c r="I10" s="2">
        <f t="shared" si="1"/>
        <v>120</v>
      </c>
      <c r="J10" s="9">
        <v>0</v>
      </c>
      <c r="K10" s="53">
        <v>0</v>
      </c>
      <c r="L10" s="2">
        <v>0</v>
      </c>
      <c r="M10" s="9">
        <v>100</v>
      </c>
      <c r="N10" s="53">
        <v>100</v>
      </c>
      <c r="O10" s="2">
        <f t="shared" si="2"/>
        <v>100</v>
      </c>
      <c r="P10" s="9">
        <v>20</v>
      </c>
      <c r="Q10" s="53">
        <v>20</v>
      </c>
      <c r="R10" s="2">
        <f t="shared" si="3"/>
        <v>100</v>
      </c>
      <c r="S10" s="8">
        <v>2</v>
      </c>
      <c r="T10" s="53">
        <v>2</v>
      </c>
      <c r="U10" s="2">
        <v>100</v>
      </c>
      <c r="V10" s="8">
        <v>0</v>
      </c>
      <c r="W10" s="53">
        <v>0</v>
      </c>
      <c r="X10" s="2">
        <v>0</v>
      </c>
      <c r="Y10" s="59">
        <v>92</v>
      </c>
      <c r="Z10" s="183">
        <v>100</v>
      </c>
      <c r="AA10" s="2">
        <f t="shared" si="6"/>
        <v>108.69565217391303</v>
      </c>
      <c r="AB10" s="9">
        <v>100</v>
      </c>
      <c r="AC10" s="179">
        <v>100</v>
      </c>
      <c r="AD10" s="2">
        <f t="shared" si="7"/>
        <v>100</v>
      </c>
      <c r="AE10" s="59">
        <v>100</v>
      </c>
      <c r="AF10" s="53">
        <v>100</v>
      </c>
      <c r="AG10" s="2">
        <f t="shared" si="8"/>
        <v>100</v>
      </c>
      <c r="AH10" s="59">
        <v>95</v>
      </c>
      <c r="AI10" s="53">
        <v>95</v>
      </c>
      <c r="AJ10" s="1">
        <f t="shared" si="9"/>
        <v>100</v>
      </c>
      <c r="AK10" s="59">
        <v>100</v>
      </c>
      <c r="AL10" s="141">
        <v>100</v>
      </c>
      <c r="AM10" s="1">
        <f t="shared" si="10"/>
        <v>100</v>
      </c>
      <c r="AN10" s="59"/>
      <c r="AO10" s="53"/>
      <c r="AP10" s="1"/>
      <c r="AQ10" s="9"/>
      <c r="AR10" s="12"/>
      <c r="AS10" s="1"/>
      <c r="AT10" s="59"/>
      <c r="AU10" s="53"/>
      <c r="AV10" s="19"/>
      <c r="AW10" s="138"/>
      <c r="AX10" s="139"/>
      <c r="AY10" s="19"/>
      <c r="AZ10" s="138"/>
      <c r="BA10" s="139"/>
      <c r="BB10" s="19"/>
      <c r="BC10" s="18">
        <f t="shared" si="11"/>
        <v>1028.695652173913</v>
      </c>
      <c r="BD10" s="45">
        <f>BC10/10</f>
        <v>102.8695652173913</v>
      </c>
    </row>
    <row r="11" spans="1:56">
      <c r="A11" s="131">
        <v>5</v>
      </c>
      <c r="B11" s="28" t="s">
        <v>5</v>
      </c>
      <c r="C11" s="1" t="s">
        <v>114</v>
      </c>
      <c r="D11" s="9">
        <v>100</v>
      </c>
      <c r="E11" s="12">
        <v>100</v>
      </c>
      <c r="F11" s="2">
        <f t="shared" si="0"/>
        <v>100</v>
      </c>
      <c r="G11" s="9">
        <v>100</v>
      </c>
      <c r="H11" s="12">
        <v>100</v>
      </c>
      <c r="I11" s="2">
        <f t="shared" si="1"/>
        <v>100</v>
      </c>
      <c r="J11" s="9">
        <v>0</v>
      </c>
      <c r="K11" s="53">
        <v>0</v>
      </c>
      <c r="L11" s="2">
        <v>0</v>
      </c>
      <c r="M11" s="9">
        <v>77</v>
      </c>
      <c r="N11" s="53">
        <v>90</v>
      </c>
      <c r="O11" s="2">
        <f t="shared" si="2"/>
        <v>116.88311688311688</v>
      </c>
      <c r="P11" s="9">
        <v>10</v>
      </c>
      <c r="Q11" s="53">
        <v>10</v>
      </c>
      <c r="R11" s="2">
        <f t="shared" si="3"/>
        <v>100</v>
      </c>
      <c r="S11" s="8">
        <v>7</v>
      </c>
      <c r="T11" s="53">
        <v>5</v>
      </c>
      <c r="U11" s="2">
        <f t="shared" si="4"/>
        <v>71.428571428571431</v>
      </c>
      <c r="V11" s="8">
        <v>2</v>
      </c>
      <c r="W11" s="53">
        <v>2</v>
      </c>
      <c r="X11" s="2">
        <f t="shared" si="5"/>
        <v>100</v>
      </c>
      <c r="Y11" s="59">
        <v>100</v>
      </c>
      <c r="Z11" s="183">
        <v>100</v>
      </c>
      <c r="AA11" s="2">
        <f t="shared" si="6"/>
        <v>100</v>
      </c>
      <c r="AB11" s="9">
        <v>100</v>
      </c>
      <c r="AC11" s="179">
        <v>100</v>
      </c>
      <c r="AD11" s="2">
        <f t="shared" si="7"/>
        <v>100</v>
      </c>
      <c r="AE11" s="59">
        <v>100</v>
      </c>
      <c r="AF11" s="53">
        <v>100</v>
      </c>
      <c r="AG11" s="2">
        <f t="shared" si="8"/>
        <v>100</v>
      </c>
      <c r="AH11" s="59">
        <v>100</v>
      </c>
      <c r="AI11" s="53">
        <v>100</v>
      </c>
      <c r="AJ11" s="1">
        <f t="shared" si="9"/>
        <v>100</v>
      </c>
      <c r="AK11" s="59">
        <v>0</v>
      </c>
      <c r="AL11" s="53">
        <v>0</v>
      </c>
      <c r="AM11" s="1">
        <v>0</v>
      </c>
      <c r="AN11" s="59"/>
      <c r="AO11" s="53"/>
      <c r="AP11" s="1"/>
      <c r="AQ11" s="9"/>
      <c r="AR11" s="12"/>
      <c r="AS11" s="1"/>
      <c r="AT11" s="59"/>
      <c r="AU11" s="53"/>
      <c r="AV11" s="19"/>
      <c r="AW11" s="138"/>
      <c r="AX11" s="139"/>
      <c r="AY11" s="19"/>
      <c r="AZ11" s="138"/>
      <c r="BA11" s="139"/>
      <c r="BB11" s="19"/>
      <c r="BC11" s="18">
        <f t="shared" si="11"/>
        <v>988.31168831168839</v>
      </c>
      <c r="BD11" s="45">
        <f>BC11/10</f>
        <v>98.831168831168839</v>
      </c>
    </row>
    <row r="12" spans="1:56">
      <c r="A12" s="131">
        <v>6</v>
      </c>
      <c r="B12" s="28" t="s">
        <v>6</v>
      </c>
      <c r="C12" s="1" t="s">
        <v>114</v>
      </c>
      <c r="D12" s="9">
        <v>100</v>
      </c>
      <c r="E12" s="12">
        <v>100</v>
      </c>
      <c r="F12" s="2">
        <f t="shared" si="0"/>
        <v>100</v>
      </c>
      <c r="G12" s="9">
        <v>35</v>
      </c>
      <c r="H12" s="12">
        <v>35</v>
      </c>
      <c r="I12" s="2">
        <f t="shared" si="1"/>
        <v>100</v>
      </c>
      <c r="J12" s="9">
        <v>1</v>
      </c>
      <c r="K12" s="53">
        <v>1</v>
      </c>
      <c r="L12" s="2">
        <f t="shared" si="12"/>
        <v>100</v>
      </c>
      <c r="M12" s="9">
        <v>100</v>
      </c>
      <c r="N12" s="53">
        <v>100</v>
      </c>
      <c r="O12" s="2">
        <f t="shared" si="2"/>
        <v>100</v>
      </c>
      <c r="P12" s="9">
        <v>25</v>
      </c>
      <c r="Q12" s="53">
        <v>47</v>
      </c>
      <c r="R12" s="2">
        <f t="shared" si="3"/>
        <v>188</v>
      </c>
      <c r="S12" s="8">
        <v>5</v>
      </c>
      <c r="T12" s="53">
        <v>5</v>
      </c>
      <c r="U12" s="2">
        <f t="shared" si="4"/>
        <v>100</v>
      </c>
      <c r="V12" s="8">
        <v>1</v>
      </c>
      <c r="W12" s="245">
        <v>1</v>
      </c>
      <c r="X12" s="2">
        <f t="shared" si="5"/>
        <v>100</v>
      </c>
      <c r="Y12" s="59">
        <v>100</v>
      </c>
      <c r="Z12" s="183">
        <v>100</v>
      </c>
      <c r="AA12" s="2">
        <f t="shared" si="6"/>
        <v>100</v>
      </c>
      <c r="AB12" s="9">
        <v>100</v>
      </c>
      <c r="AC12" s="179">
        <v>100</v>
      </c>
      <c r="AD12" s="2">
        <f t="shared" si="7"/>
        <v>100</v>
      </c>
      <c r="AE12" s="59">
        <v>100</v>
      </c>
      <c r="AF12" s="53">
        <v>100</v>
      </c>
      <c r="AG12" s="2">
        <f t="shared" si="8"/>
        <v>100</v>
      </c>
      <c r="AH12" s="59">
        <v>80</v>
      </c>
      <c r="AI12" s="53">
        <v>80</v>
      </c>
      <c r="AJ12" s="1">
        <f t="shared" si="9"/>
        <v>100</v>
      </c>
      <c r="AK12" s="59">
        <v>100</v>
      </c>
      <c r="AL12" s="53">
        <v>100</v>
      </c>
      <c r="AM12" s="1">
        <f t="shared" si="10"/>
        <v>100</v>
      </c>
      <c r="AN12" s="59"/>
      <c r="AO12" s="53"/>
      <c r="AP12" s="1"/>
      <c r="AQ12" s="9"/>
      <c r="AR12" s="12"/>
      <c r="AS12" s="1"/>
      <c r="AT12" s="59"/>
      <c r="AU12" s="53"/>
      <c r="AV12" s="19"/>
      <c r="AW12" s="138"/>
      <c r="AX12" s="139"/>
      <c r="AY12" s="19"/>
      <c r="AZ12" s="138"/>
      <c r="BA12" s="139"/>
      <c r="BB12" s="19"/>
      <c r="BC12" s="18">
        <f t="shared" si="11"/>
        <v>1288</v>
      </c>
      <c r="BD12" s="45">
        <f t="shared" si="13"/>
        <v>107.33333333333333</v>
      </c>
    </row>
    <row r="13" spans="1:56">
      <c r="A13" s="297">
        <v>7</v>
      </c>
      <c r="B13" s="295" t="s">
        <v>7</v>
      </c>
      <c r="C13" s="1" t="s">
        <v>114</v>
      </c>
      <c r="D13" s="9">
        <v>92</v>
      </c>
      <c r="E13" s="178">
        <v>100</v>
      </c>
      <c r="F13" s="2">
        <f t="shared" si="0"/>
        <v>108.69565217391303</v>
      </c>
      <c r="G13" s="9">
        <v>39</v>
      </c>
      <c r="H13" s="12">
        <v>41</v>
      </c>
      <c r="I13" s="2">
        <f t="shared" si="1"/>
        <v>105.12820512820514</v>
      </c>
      <c r="J13" s="9">
        <v>2</v>
      </c>
      <c r="K13" s="53">
        <v>0</v>
      </c>
      <c r="L13" s="2">
        <f t="shared" si="12"/>
        <v>0</v>
      </c>
      <c r="M13" s="9">
        <v>100</v>
      </c>
      <c r="N13" s="53">
        <v>100</v>
      </c>
      <c r="O13" s="2">
        <f t="shared" si="2"/>
        <v>100</v>
      </c>
      <c r="P13" s="9">
        <v>50</v>
      </c>
      <c r="Q13" s="53">
        <v>75</v>
      </c>
      <c r="R13" s="2">
        <f t="shared" si="3"/>
        <v>150</v>
      </c>
      <c r="S13" s="8">
        <v>5</v>
      </c>
      <c r="T13" s="53">
        <v>7</v>
      </c>
      <c r="U13" s="2">
        <f t="shared" si="4"/>
        <v>140</v>
      </c>
      <c r="V13" s="8">
        <v>1</v>
      </c>
      <c r="W13" s="53">
        <v>1</v>
      </c>
      <c r="X13" s="2">
        <f t="shared" si="5"/>
        <v>100</v>
      </c>
      <c r="Y13" s="59">
        <v>100</v>
      </c>
      <c r="Z13" s="183">
        <v>100</v>
      </c>
      <c r="AA13" s="2">
        <f t="shared" si="6"/>
        <v>100</v>
      </c>
      <c r="AB13" s="9">
        <v>100</v>
      </c>
      <c r="AC13" s="179">
        <v>100</v>
      </c>
      <c r="AD13" s="2">
        <f t="shared" si="7"/>
        <v>100</v>
      </c>
      <c r="AE13" s="59">
        <v>100</v>
      </c>
      <c r="AF13" s="53">
        <v>100</v>
      </c>
      <c r="AG13" s="2">
        <f t="shared" si="8"/>
        <v>100</v>
      </c>
      <c r="AH13" s="59">
        <v>100</v>
      </c>
      <c r="AI13" s="53">
        <v>100</v>
      </c>
      <c r="AJ13" s="1">
        <f t="shared" si="9"/>
        <v>100</v>
      </c>
      <c r="AK13" s="59">
        <v>100</v>
      </c>
      <c r="AL13" s="53">
        <v>100</v>
      </c>
      <c r="AM13" s="1">
        <f t="shared" si="10"/>
        <v>100</v>
      </c>
      <c r="AN13" s="59"/>
      <c r="AO13" s="53"/>
      <c r="AP13" s="1"/>
      <c r="AQ13" s="9"/>
      <c r="AR13" s="12"/>
      <c r="AS13" s="1"/>
      <c r="AT13" s="59"/>
      <c r="AU13" s="53"/>
      <c r="AV13" s="19"/>
      <c r="AW13" s="138"/>
      <c r="AX13" s="139"/>
      <c r="AY13" s="19"/>
      <c r="AZ13" s="138"/>
      <c r="BA13" s="139"/>
      <c r="BB13" s="19"/>
      <c r="BC13" s="18">
        <f t="shared" si="11"/>
        <v>1203.8238573021181</v>
      </c>
      <c r="BD13" s="45">
        <f t="shared" si="13"/>
        <v>100.31865477517651</v>
      </c>
    </row>
    <row r="14" spans="1:56" s="61" customFormat="1">
      <c r="A14" s="298"/>
      <c r="B14" s="296"/>
      <c r="C14" s="60" t="s">
        <v>115</v>
      </c>
      <c r="D14" s="60">
        <v>100</v>
      </c>
      <c r="E14" s="60">
        <v>100</v>
      </c>
      <c r="F14" s="190">
        <f t="shared" si="0"/>
        <v>100</v>
      </c>
      <c r="G14" s="60">
        <v>100</v>
      </c>
      <c r="H14" s="60">
        <v>100</v>
      </c>
      <c r="I14" s="2">
        <f t="shared" si="1"/>
        <v>100</v>
      </c>
      <c r="J14" s="28"/>
      <c r="K14" s="153"/>
      <c r="L14" s="2"/>
      <c r="M14" s="28"/>
      <c r="N14" s="153"/>
      <c r="O14" s="2"/>
      <c r="P14" s="28"/>
      <c r="Q14" s="153"/>
      <c r="R14" s="2"/>
      <c r="S14" s="29"/>
      <c r="T14" s="153"/>
      <c r="U14" s="2"/>
      <c r="V14" s="29"/>
      <c r="W14" s="153"/>
      <c r="X14" s="2"/>
      <c r="Y14" s="153"/>
      <c r="Z14" s="152"/>
      <c r="AA14" s="2"/>
      <c r="AB14" s="28"/>
      <c r="AC14" s="38"/>
      <c r="AD14" s="2"/>
      <c r="AE14" s="153"/>
      <c r="AF14" s="153"/>
      <c r="AG14" s="2"/>
      <c r="AH14" s="146">
        <v>100</v>
      </c>
      <c r="AI14" s="146">
        <v>100</v>
      </c>
      <c r="AJ14" s="1">
        <f t="shared" si="9"/>
        <v>100</v>
      </c>
      <c r="AK14" s="146">
        <v>100</v>
      </c>
      <c r="AL14" s="146">
        <v>100</v>
      </c>
      <c r="AM14" s="1">
        <f t="shared" si="10"/>
        <v>100</v>
      </c>
      <c r="AN14" s="146">
        <v>0</v>
      </c>
      <c r="AO14" s="146">
        <v>0</v>
      </c>
      <c r="AP14" s="60">
        <v>0</v>
      </c>
      <c r="AQ14" s="60">
        <v>3</v>
      </c>
      <c r="AR14" s="60">
        <v>4</v>
      </c>
      <c r="AS14" s="60">
        <f>AR14/AQ14*100</f>
        <v>133.33333333333331</v>
      </c>
      <c r="AT14" s="146">
        <v>100</v>
      </c>
      <c r="AU14" s="146">
        <v>100</v>
      </c>
      <c r="AV14" s="147">
        <v>100</v>
      </c>
      <c r="AW14" s="147">
        <v>100</v>
      </c>
      <c r="AX14" s="147">
        <v>100</v>
      </c>
      <c r="AY14" s="147">
        <v>100</v>
      </c>
      <c r="AZ14" s="147">
        <v>100</v>
      </c>
      <c r="BA14" s="147">
        <v>100</v>
      </c>
      <c r="BB14" s="147">
        <v>100</v>
      </c>
      <c r="BC14" s="148">
        <f>F14+I14+AJ14+AM14+AP14+AS14+AV14+AY14+BB14</f>
        <v>833.33333333333326</v>
      </c>
      <c r="BD14" s="149">
        <f>BC14/8</f>
        <v>104.16666666666666</v>
      </c>
    </row>
    <row r="15" spans="1:56">
      <c r="A15" s="297">
        <v>8</v>
      </c>
      <c r="B15" s="295" t="s">
        <v>8</v>
      </c>
      <c r="C15" s="1" t="s">
        <v>114</v>
      </c>
      <c r="D15" s="9">
        <v>100</v>
      </c>
      <c r="E15" s="12">
        <v>100</v>
      </c>
      <c r="F15" s="2">
        <f t="shared" si="0"/>
        <v>100</v>
      </c>
      <c r="G15" s="9">
        <v>50</v>
      </c>
      <c r="H15" s="12">
        <v>50</v>
      </c>
      <c r="I15" s="2">
        <f t="shared" si="1"/>
        <v>100</v>
      </c>
      <c r="J15" s="9">
        <v>0</v>
      </c>
      <c r="K15" s="53">
        <v>0</v>
      </c>
      <c r="L15" s="2">
        <v>0</v>
      </c>
      <c r="M15" s="9">
        <v>100</v>
      </c>
      <c r="N15" s="53">
        <v>100</v>
      </c>
      <c r="O15" s="2">
        <f t="shared" si="2"/>
        <v>100</v>
      </c>
      <c r="P15" s="9">
        <v>40</v>
      </c>
      <c r="Q15" s="53">
        <v>50</v>
      </c>
      <c r="R15" s="2">
        <f t="shared" si="3"/>
        <v>125</v>
      </c>
      <c r="S15" s="8">
        <v>4</v>
      </c>
      <c r="T15" s="53">
        <v>5</v>
      </c>
      <c r="U15" s="2">
        <f t="shared" si="4"/>
        <v>125</v>
      </c>
      <c r="V15" s="8">
        <v>1</v>
      </c>
      <c r="W15" s="53">
        <v>1</v>
      </c>
      <c r="X15" s="2">
        <f t="shared" si="5"/>
        <v>100</v>
      </c>
      <c r="Y15" s="59">
        <v>100</v>
      </c>
      <c r="Z15" s="183">
        <v>100</v>
      </c>
      <c r="AA15" s="2">
        <f t="shared" si="6"/>
        <v>100</v>
      </c>
      <c r="AB15" s="9">
        <v>100</v>
      </c>
      <c r="AC15" s="179">
        <v>100</v>
      </c>
      <c r="AD15" s="2">
        <f t="shared" si="7"/>
        <v>100</v>
      </c>
      <c r="AE15" s="59">
        <v>100</v>
      </c>
      <c r="AF15" s="53">
        <v>100</v>
      </c>
      <c r="AG15" s="2">
        <f t="shared" si="8"/>
        <v>100</v>
      </c>
      <c r="AH15" s="59">
        <v>100</v>
      </c>
      <c r="AI15" s="183">
        <v>100</v>
      </c>
      <c r="AJ15" s="1">
        <f t="shared" si="9"/>
        <v>100</v>
      </c>
      <c r="AK15" s="59">
        <v>100</v>
      </c>
      <c r="AL15" s="183">
        <v>100</v>
      </c>
      <c r="AM15" s="1">
        <f t="shared" si="10"/>
        <v>100</v>
      </c>
      <c r="AN15" s="59"/>
      <c r="AO15" s="53"/>
      <c r="AP15" s="1"/>
      <c r="AQ15" s="9"/>
      <c r="AR15" s="12"/>
      <c r="AS15" s="60"/>
      <c r="AT15" s="59"/>
      <c r="AU15" s="53"/>
      <c r="AV15" s="19"/>
      <c r="AW15" s="138"/>
      <c r="AX15" s="139"/>
      <c r="AY15" s="19"/>
      <c r="AZ15" s="138"/>
      <c r="BA15" s="139"/>
      <c r="BB15" s="19"/>
      <c r="BC15" s="32">
        <f>F15+I15+O15+R15+U15+X15+AA15+AD15+AG15+AJ15+AM15</f>
        <v>1150</v>
      </c>
      <c r="BD15" s="45">
        <f>BC15/11</f>
        <v>104.54545454545455</v>
      </c>
    </row>
    <row r="16" spans="1:56" s="61" customFormat="1">
      <c r="A16" s="298"/>
      <c r="B16" s="296"/>
      <c r="C16" s="60" t="s">
        <v>115</v>
      </c>
      <c r="D16" s="60">
        <v>100</v>
      </c>
      <c r="E16" s="60">
        <v>100</v>
      </c>
      <c r="F16" s="190">
        <f t="shared" si="0"/>
        <v>100</v>
      </c>
      <c r="G16" s="60">
        <v>100</v>
      </c>
      <c r="H16" s="60">
        <v>100</v>
      </c>
      <c r="I16" s="2">
        <f t="shared" si="1"/>
        <v>100</v>
      </c>
      <c r="J16" s="28"/>
      <c r="K16" s="153"/>
      <c r="L16" s="2"/>
      <c r="M16" s="28"/>
      <c r="N16" s="153"/>
      <c r="O16" s="2"/>
      <c r="P16" s="28"/>
      <c r="Q16" s="153"/>
      <c r="R16" s="2"/>
      <c r="S16" s="29"/>
      <c r="T16" s="154"/>
      <c r="U16" s="2"/>
      <c r="V16" s="29"/>
      <c r="W16" s="154"/>
      <c r="X16" s="2"/>
      <c r="Y16" s="153"/>
      <c r="Z16" s="152"/>
      <c r="AA16" s="2"/>
      <c r="AB16" s="28"/>
      <c r="AC16" s="38"/>
      <c r="AD16" s="2"/>
      <c r="AE16" s="153"/>
      <c r="AF16" s="153"/>
      <c r="AG16" s="2"/>
      <c r="AH16" s="146">
        <v>100</v>
      </c>
      <c r="AI16" s="188">
        <v>100</v>
      </c>
      <c r="AJ16" s="1">
        <f t="shared" si="9"/>
        <v>100</v>
      </c>
      <c r="AK16" s="146">
        <v>100</v>
      </c>
      <c r="AL16" s="188">
        <v>100</v>
      </c>
      <c r="AM16" s="1">
        <f t="shared" si="10"/>
        <v>100</v>
      </c>
      <c r="AN16" s="146">
        <v>50</v>
      </c>
      <c r="AO16" s="146">
        <v>50</v>
      </c>
      <c r="AP16" s="60">
        <f>AO16/AN16*100</f>
        <v>100</v>
      </c>
      <c r="AQ16" s="60">
        <v>1</v>
      </c>
      <c r="AR16" s="60">
        <v>1</v>
      </c>
      <c r="AS16" s="60">
        <f t="shared" ref="AS16:AS39" si="14">AR16/AQ16*100</f>
        <v>100</v>
      </c>
      <c r="AT16" s="146">
        <v>85</v>
      </c>
      <c r="AU16" s="146">
        <v>85</v>
      </c>
      <c r="AV16" s="147">
        <f>AU16/AT16*100</f>
        <v>100</v>
      </c>
      <c r="AW16" s="147">
        <v>100</v>
      </c>
      <c r="AX16" s="147">
        <v>100</v>
      </c>
      <c r="AY16" s="147">
        <v>100</v>
      </c>
      <c r="AZ16" s="147">
        <v>100</v>
      </c>
      <c r="BA16" s="147">
        <v>100</v>
      </c>
      <c r="BB16" s="147">
        <v>100</v>
      </c>
      <c r="BC16" s="148">
        <f>F16+I16+AJ16+AM16+AP16+AS16+AV16+AY16+BB16</f>
        <v>900</v>
      </c>
      <c r="BD16" s="149">
        <f>BC16/9</f>
        <v>100</v>
      </c>
    </row>
    <row r="17" spans="1:56">
      <c r="A17" s="297">
        <v>9</v>
      </c>
      <c r="B17" s="295" t="s">
        <v>9</v>
      </c>
      <c r="C17" s="1" t="s">
        <v>114</v>
      </c>
      <c r="D17" s="9">
        <v>100</v>
      </c>
      <c r="E17" s="12">
        <v>100</v>
      </c>
      <c r="F17" s="2">
        <f t="shared" si="0"/>
        <v>100</v>
      </c>
      <c r="G17" s="9">
        <v>20</v>
      </c>
      <c r="H17" s="179">
        <v>52</v>
      </c>
      <c r="I17" s="2">
        <f t="shared" si="1"/>
        <v>260</v>
      </c>
      <c r="J17" s="9">
        <v>1</v>
      </c>
      <c r="K17" s="53">
        <v>0</v>
      </c>
      <c r="L17" s="2">
        <f t="shared" si="12"/>
        <v>0</v>
      </c>
      <c r="M17" s="9">
        <v>100</v>
      </c>
      <c r="N17" s="53">
        <v>100</v>
      </c>
      <c r="O17" s="2">
        <f t="shared" si="2"/>
        <v>100</v>
      </c>
      <c r="P17" s="9">
        <v>13</v>
      </c>
      <c r="Q17" s="53">
        <v>26</v>
      </c>
      <c r="R17" s="2">
        <f t="shared" si="3"/>
        <v>200</v>
      </c>
      <c r="S17" s="8">
        <v>7</v>
      </c>
      <c r="T17" s="56">
        <v>24</v>
      </c>
      <c r="U17" s="2">
        <f t="shared" si="4"/>
        <v>342.85714285714283</v>
      </c>
      <c r="V17" s="8">
        <v>2</v>
      </c>
      <c r="W17" s="56">
        <v>3</v>
      </c>
      <c r="X17" s="2">
        <f t="shared" si="5"/>
        <v>150</v>
      </c>
      <c r="Y17" s="59">
        <v>100</v>
      </c>
      <c r="Z17" s="183">
        <v>100</v>
      </c>
      <c r="AA17" s="2">
        <f t="shared" si="6"/>
        <v>100</v>
      </c>
      <c r="AB17" s="9">
        <v>100</v>
      </c>
      <c r="AC17" s="179">
        <v>100</v>
      </c>
      <c r="AD17" s="2">
        <f t="shared" si="7"/>
        <v>100</v>
      </c>
      <c r="AE17" s="59">
        <v>100</v>
      </c>
      <c r="AF17" s="53">
        <v>100</v>
      </c>
      <c r="AG17" s="2">
        <f t="shared" si="8"/>
        <v>100</v>
      </c>
      <c r="AH17" s="59">
        <v>80</v>
      </c>
      <c r="AI17" s="183">
        <v>84</v>
      </c>
      <c r="AJ17" s="1">
        <f t="shared" si="9"/>
        <v>105</v>
      </c>
      <c r="AK17" s="59">
        <v>80</v>
      </c>
      <c r="AL17" s="183">
        <v>83</v>
      </c>
      <c r="AM17" s="1">
        <f t="shared" si="10"/>
        <v>103.75000000000001</v>
      </c>
      <c r="AN17" s="59"/>
      <c r="AO17" s="53"/>
      <c r="AP17" s="1"/>
      <c r="AQ17" s="9"/>
      <c r="AR17" s="12"/>
      <c r="AS17" s="60"/>
      <c r="AT17" s="59"/>
      <c r="AU17" s="53"/>
      <c r="AV17" s="19"/>
      <c r="AW17" s="138"/>
      <c r="AX17" s="139"/>
      <c r="AY17" s="19"/>
      <c r="AZ17" s="138"/>
      <c r="BA17" s="139"/>
      <c r="BB17" s="19"/>
      <c r="BC17" s="18">
        <f>F17+I17+L17+O17+R17+U17+X17+AA17+AD17+AG17+AJ17+AM17</f>
        <v>1661.6071428571429</v>
      </c>
      <c r="BD17" s="45">
        <f>BC17/12</f>
        <v>138.4672619047619</v>
      </c>
    </row>
    <row r="18" spans="1:56" s="61" customFormat="1">
      <c r="A18" s="298"/>
      <c r="B18" s="296"/>
      <c r="C18" s="60" t="s">
        <v>115</v>
      </c>
      <c r="D18" s="60">
        <v>100</v>
      </c>
      <c r="E18" s="60">
        <v>100</v>
      </c>
      <c r="F18" s="190">
        <f t="shared" si="0"/>
        <v>100</v>
      </c>
      <c r="G18" s="60">
        <v>33</v>
      </c>
      <c r="H18" s="180">
        <v>33</v>
      </c>
      <c r="I18" s="2">
        <f t="shared" si="1"/>
        <v>100</v>
      </c>
      <c r="J18" s="28"/>
      <c r="K18" s="155"/>
      <c r="L18" s="2"/>
      <c r="M18" s="28"/>
      <c r="N18" s="155"/>
      <c r="O18" s="2"/>
      <c r="P18" s="28"/>
      <c r="Q18" s="155"/>
      <c r="R18" s="2"/>
      <c r="S18" s="29"/>
      <c r="T18" s="155"/>
      <c r="U18" s="2"/>
      <c r="V18" s="29"/>
      <c r="W18" s="155"/>
      <c r="X18" s="2"/>
      <c r="Y18" s="155"/>
      <c r="Z18" s="184"/>
      <c r="AA18" s="2"/>
      <c r="AB18" s="28"/>
      <c r="AC18" s="38"/>
      <c r="AD18" s="2"/>
      <c r="AE18" s="155"/>
      <c r="AF18" s="153"/>
      <c r="AG18" s="2"/>
      <c r="AH18" s="150">
        <v>80</v>
      </c>
      <c r="AI18" s="189">
        <v>100</v>
      </c>
      <c r="AJ18" s="1">
        <f t="shared" si="9"/>
        <v>125</v>
      </c>
      <c r="AK18" s="150">
        <v>80</v>
      </c>
      <c r="AL18" s="189">
        <v>85</v>
      </c>
      <c r="AM18" s="1">
        <v>100</v>
      </c>
      <c r="AN18" s="150">
        <v>33</v>
      </c>
      <c r="AO18" s="150">
        <v>33</v>
      </c>
      <c r="AP18" s="60">
        <f>AO18/AN18*100</f>
        <v>100</v>
      </c>
      <c r="AQ18" s="60">
        <v>2</v>
      </c>
      <c r="AR18" s="60">
        <v>2</v>
      </c>
      <c r="AS18" s="60">
        <f t="shared" si="14"/>
        <v>100</v>
      </c>
      <c r="AT18" s="150">
        <v>80</v>
      </c>
      <c r="AU18" s="150">
        <v>83</v>
      </c>
      <c r="AV18" s="147">
        <v>100</v>
      </c>
      <c r="AW18" s="147">
        <v>100</v>
      </c>
      <c r="AX18" s="147">
        <v>100</v>
      </c>
      <c r="AY18" s="147">
        <v>100</v>
      </c>
      <c r="AZ18" s="147">
        <v>100</v>
      </c>
      <c r="BA18" s="147">
        <v>100</v>
      </c>
      <c r="BB18" s="147">
        <v>100</v>
      </c>
      <c r="BC18" s="148">
        <f>F18+I18+AJ18+AM18+AP18+AS18+AV18+AY18+BB18</f>
        <v>925</v>
      </c>
      <c r="BD18" s="149">
        <f>BC18/9</f>
        <v>102.77777777777777</v>
      </c>
    </row>
    <row r="19" spans="1:56">
      <c r="A19" s="297">
        <v>10</v>
      </c>
      <c r="B19" s="295" t="s">
        <v>10</v>
      </c>
      <c r="C19" s="1" t="s">
        <v>114</v>
      </c>
      <c r="D19" s="9">
        <v>100</v>
      </c>
      <c r="E19" s="12">
        <v>91</v>
      </c>
      <c r="F19" s="2">
        <f>E19/D19*100</f>
        <v>91</v>
      </c>
      <c r="G19" s="9">
        <v>25</v>
      </c>
      <c r="H19" s="179">
        <v>70</v>
      </c>
      <c r="I19" s="2">
        <f t="shared" si="1"/>
        <v>280</v>
      </c>
      <c r="J19" s="9">
        <v>0</v>
      </c>
      <c r="K19" s="54">
        <v>0</v>
      </c>
      <c r="L19" s="2">
        <v>0</v>
      </c>
      <c r="M19" s="9">
        <v>100</v>
      </c>
      <c r="N19" s="54">
        <v>100</v>
      </c>
      <c r="O19" s="2">
        <f t="shared" si="2"/>
        <v>100</v>
      </c>
      <c r="P19" s="9">
        <v>10</v>
      </c>
      <c r="Q19" s="54">
        <v>18</v>
      </c>
      <c r="R19" s="2">
        <f t="shared" si="3"/>
        <v>180</v>
      </c>
      <c r="S19" s="8">
        <v>2</v>
      </c>
      <c r="T19" s="54">
        <v>4</v>
      </c>
      <c r="U19" s="2">
        <f t="shared" si="4"/>
        <v>200</v>
      </c>
      <c r="V19" s="8">
        <v>1</v>
      </c>
      <c r="W19" s="54">
        <v>1</v>
      </c>
      <c r="X19" s="2">
        <f t="shared" si="5"/>
        <v>100</v>
      </c>
      <c r="Y19" s="55">
        <v>100</v>
      </c>
      <c r="Z19" s="185">
        <v>100</v>
      </c>
      <c r="AA19" s="2">
        <f t="shared" si="6"/>
        <v>100</v>
      </c>
      <c r="AB19" s="9">
        <v>100</v>
      </c>
      <c r="AC19" s="179">
        <v>100</v>
      </c>
      <c r="AD19" s="2">
        <f t="shared" si="7"/>
        <v>100</v>
      </c>
      <c r="AE19" s="55">
        <v>100</v>
      </c>
      <c r="AF19" s="53">
        <v>100</v>
      </c>
      <c r="AG19" s="2">
        <f t="shared" si="8"/>
        <v>100</v>
      </c>
      <c r="AH19" s="55">
        <v>100</v>
      </c>
      <c r="AI19" s="185">
        <v>100</v>
      </c>
      <c r="AJ19" s="1">
        <f t="shared" si="9"/>
        <v>100</v>
      </c>
      <c r="AK19" s="55">
        <v>100</v>
      </c>
      <c r="AL19" s="185">
        <v>100</v>
      </c>
      <c r="AM19" s="1">
        <f t="shared" si="10"/>
        <v>100</v>
      </c>
      <c r="AN19" s="55"/>
      <c r="AO19" s="54"/>
      <c r="AP19" s="1"/>
      <c r="AQ19" s="9"/>
      <c r="AR19" s="12"/>
      <c r="AS19" s="60"/>
      <c r="AT19" s="55"/>
      <c r="AU19" s="54"/>
      <c r="AV19" s="163"/>
      <c r="AW19" s="138"/>
      <c r="AX19" s="139"/>
      <c r="AY19" s="19"/>
      <c r="AZ19" s="138"/>
      <c r="BA19" s="139"/>
      <c r="BB19" s="19"/>
      <c r="BC19" s="18">
        <f>F19+I19+O19+R19+U19+X19+AA19+AD19+AG19+AJ19+AM19</f>
        <v>1451</v>
      </c>
      <c r="BD19" s="45">
        <f>BC19/11</f>
        <v>131.90909090909091</v>
      </c>
    </row>
    <row r="20" spans="1:56" s="61" customFormat="1">
      <c r="A20" s="298"/>
      <c r="B20" s="296"/>
      <c r="C20" s="60" t="s">
        <v>115</v>
      </c>
      <c r="D20" s="60">
        <v>100</v>
      </c>
      <c r="E20" s="60">
        <v>100</v>
      </c>
      <c r="F20" s="190">
        <f t="shared" ref="F20:F39" si="15">E20/D20*100</f>
        <v>100</v>
      </c>
      <c r="G20" s="60">
        <v>50</v>
      </c>
      <c r="H20" s="180">
        <v>50</v>
      </c>
      <c r="I20" s="2">
        <f t="shared" si="1"/>
        <v>100</v>
      </c>
      <c r="J20" s="28"/>
      <c r="K20" s="155"/>
      <c r="L20" s="2"/>
      <c r="M20" s="28"/>
      <c r="N20" s="155"/>
      <c r="O20" s="2"/>
      <c r="P20" s="28"/>
      <c r="Q20" s="155"/>
      <c r="R20" s="2"/>
      <c r="S20" s="28"/>
      <c r="T20" s="153"/>
      <c r="U20" s="2"/>
      <c r="V20" s="29"/>
      <c r="W20" s="153"/>
      <c r="X20" s="2"/>
      <c r="Y20" s="155"/>
      <c r="Z20" s="184"/>
      <c r="AA20" s="2"/>
      <c r="AB20" s="28"/>
      <c r="AC20" s="38"/>
      <c r="AD20" s="2"/>
      <c r="AE20" s="155"/>
      <c r="AF20" s="153"/>
      <c r="AG20" s="2"/>
      <c r="AH20" s="150">
        <v>100</v>
      </c>
      <c r="AI20" s="189">
        <v>100</v>
      </c>
      <c r="AJ20" s="1">
        <f t="shared" si="9"/>
        <v>100</v>
      </c>
      <c r="AK20" s="150">
        <v>100</v>
      </c>
      <c r="AL20" s="189">
        <v>100</v>
      </c>
      <c r="AM20" s="1">
        <f t="shared" si="10"/>
        <v>100</v>
      </c>
      <c r="AN20" s="150">
        <v>50</v>
      </c>
      <c r="AO20" s="150">
        <v>50</v>
      </c>
      <c r="AP20" s="60">
        <v>100</v>
      </c>
      <c r="AQ20" s="60">
        <v>1</v>
      </c>
      <c r="AR20" s="60">
        <v>1</v>
      </c>
      <c r="AS20" s="60">
        <f t="shared" si="14"/>
        <v>100</v>
      </c>
      <c r="AT20" s="150">
        <v>85</v>
      </c>
      <c r="AU20" s="150">
        <v>80</v>
      </c>
      <c r="AV20" s="147">
        <f t="shared" ref="AV20:AV39" si="16">AU20/AT20*100</f>
        <v>94.117647058823522</v>
      </c>
      <c r="AW20" s="147">
        <v>100</v>
      </c>
      <c r="AX20" s="147">
        <v>100</v>
      </c>
      <c r="AY20" s="147">
        <v>100</v>
      </c>
      <c r="AZ20" s="147">
        <v>100</v>
      </c>
      <c r="BA20" s="147">
        <v>100</v>
      </c>
      <c r="BB20" s="147">
        <v>100</v>
      </c>
      <c r="BC20" s="148">
        <f>F20+I20+AJ20+AM20+AP20+AS20+AV20+AY20+BB20</f>
        <v>894.11764705882354</v>
      </c>
      <c r="BD20" s="149">
        <f>BC20/9</f>
        <v>99.346405228758172</v>
      </c>
    </row>
    <row r="21" spans="1:56">
      <c r="A21" s="131">
        <v>11</v>
      </c>
      <c r="B21" s="28" t="s">
        <v>53</v>
      </c>
      <c r="C21" s="1" t="s">
        <v>114</v>
      </c>
      <c r="D21" s="9">
        <v>100</v>
      </c>
      <c r="E21" s="12">
        <v>100</v>
      </c>
      <c r="F21" s="2">
        <f t="shared" si="15"/>
        <v>100</v>
      </c>
      <c r="G21" s="9">
        <v>50</v>
      </c>
      <c r="H21" s="179">
        <v>100</v>
      </c>
      <c r="I21" s="2">
        <f t="shared" si="1"/>
        <v>200</v>
      </c>
      <c r="J21" s="9">
        <v>3</v>
      </c>
      <c r="K21" s="53">
        <v>6</v>
      </c>
      <c r="L21" s="2">
        <f t="shared" si="12"/>
        <v>200</v>
      </c>
      <c r="M21" s="9">
        <v>100</v>
      </c>
      <c r="N21" s="53">
        <v>100</v>
      </c>
      <c r="O21" s="2">
        <f t="shared" si="2"/>
        <v>100</v>
      </c>
      <c r="P21" s="9">
        <v>10</v>
      </c>
      <c r="Q21" s="53">
        <v>38</v>
      </c>
      <c r="R21" s="2">
        <f t="shared" si="3"/>
        <v>380</v>
      </c>
      <c r="S21" s="9">
        <v>578</v>
      </c>
      <c r="T21" s="243">
        <v>578</v>
      </c>
      <c r="U21" s="2">
        <f t="shared" si="4"/>
        <v>100</v>
      </c>
      <c r="V21" s="8">
        <v>20</v>
      </c>
      <c r="W21" s="243">
        <v>20</v>
      </c>
      <c r="X21" s="2">
        <f t="shared" si="5"/>
        <v>100</v>
      </c>
      <c r="Y21" s="59">
        <v>100</v>
      </c>
      <c r="Z21" s="183">
        <v>100</v>
      </c>
      <c r="AA21" s="2">
        <f t="shared" si="6"/>
        <v>100</v>
      </c>
      <c r="AB21" s="9">
        <v>100</v>
      </c>
      <c r="AC21" s="179">
        <v>100</v>
      </c>
      <c r="AD21" s="2">
        <f t="shared" si="7"/>
        <v>100</v>
      </c>
      <c r="AE21" s="59">
        <v>100</v>
      </c>
      <c r="AF21" s="53">
        <v>100</v>
      </c>
      <c r="AG21" s="2">
        <f t="shared" si="8"/>
        <v>100</v>
      </c>
      <c r="AH21" s="59">
        <v>100</v>
      </c>
      <c r="AI21" s="183">
        <v>100</v>
      </c>
      <c r="AJ21" s="1">
        <f t="shared" si="9"/>
        <v>100</v>
      </c>
      <c r="AK21" s="59">
        <v>100</v>
      </c>
      <c r="AL21" s="183">
        <v>100</v>
      </c>
      <c r="AM21" s="1">
        <f t="shared" si="10"/>
        <v>100</v>
      </c>
      <c r="AN21" s="59"/>
      <c r="AO21" s="53"/>
      <c r="AP21" s="1"/>
      <c r="AQ21" s="9"/>
      <c r="AR21" s="12"/>
      <c r="AS21" s="60"/>
      <c r="AT21" s="59"/>
      <c r="AU21" s="53"/>
      <c r="AV21" s="163"/>
      <c r="AW21" s="138"/>
      <c r="AX21" s="139"/>
      <c r="AY21" s="19"/>
      <c r="AZ21" s="138"/>
      <c r="BA21" s="139"/>
      <c r="BB21" s="19"/>
      <c r="BC21" s="18">
        <f t="shared" ref="BC21:BC22" si="17">F21+I21+L21+O21+R21+U21+X21+AA21+AD21+AG21+AJ21+AM21</f>
        <v>1680</v>
      </c>
      <c r="BD21" s="45">
        <f t="shared" ref="BD21:BD22" si="18">BC21/12</f>
        <v>140</v>
      </c>
    </row>
    <row r="22" spans="1:56">
      <c r="A22" s="297">
        <v>12</v>
      </c>
      <c r="B22" s="295" t="s">
        <v>11</v>
      </c>
      <c r="C22" s="1" t="s">
        <v>114</v>
      </c>
      <c r="D22" s="9">
        <v>100</v>
      </c>
      <c r="E22" s="12">
        <v>100</v>
      </c>
      <c r="F22" s="2">
        <f t="shared" si="15"/>
        <v>100</v>
      </c>
      <c r="G22" s="9">
        <v>30</v>
      </c>
      <c r="H22" s="12">
        <v>100</v>
      </c>
      <c r="I22" s="2">
        <f t="shared" si="1"/>
        <v>333.33333333333337</v>
      </c>
      <c r="J22" s="9">
        <v>6</v>
      </c>
      <c r="K22" s="53">
        <v>7</v>
      </c>
      <c r="L22" s="2">
        <f t="shared" si="12"/>
        <v>116.66666666666667</v>
      </c>
      <c r="M22" s="9">
        <v>100</v>
      </c>
      <c r="N22" s="53">
        <v>100</v>
      </c>
      <c r="O22" s="2">
        <f t="shared" si="2"/>
        <v>100</v>
      </c>
      <c r="P22" s="9">
        <v>61</v>
      </c>
      <c r="Q22" s="53">
        <v>87</v>
      </c>
      <c r="R22" s="2">
        <f t="shared" si="3"/>
        <v>142.62295081967213</v>
      </c>
      <c r="S22" s="9">
        <v>15</v>
      </c>
      <c r="T22" s="244">
        <v>56</v>
      </c>
      <c r="U22" s="2">
        <f t="shared" si="4"/>
        <v>373.33333333333331</v>
      </c>
      <c r="V22" s="8">
        <v>16</v>
      </c>
      <c r="W22" s="243">
        <v>26</v>
      </c>
      <c r="X22" s="2">
        <f t="shared" si="5"/>
        <v>162.5</v>
      </c>
      <c r="Y22" s="59">
        <v>100</v>
      </c>
      <c r="Z22" s="183">
        <v>100</v>
      </c>
      <c r="AA22" s="2">
        <f t="shared" si="6"/>
        <v>100</v>
      </c>
      <c r="AB22" s="9">
        <v>100</v>
      </c>
      <c r="AC22" s="179">
        <v>100</v>
      </c>
      <c r="AD22" s="2">
        <f t="shared" si="7"/>
        <v>100</v>
      </c>
      <c r="AE22" s="59">
        <v>100</v>
      </c>
      <c r="AF22" s="53">
        <v>100</v>
      </c>
      <c r="AG22" s="2">
        <f t="shared" si="8"/>
        <v>100</v>
      </c>
      <c r="AH22" s="59">
        <v>100</v>
      </c>
      <c r="AI22" s="183">
        <v>100</v>
      </c>
      <c r="AJ22" s="1">
        <f t="shared" si="9"/>
        <v>100</v>
      </c>
      <c r="AK22" s="59">
        <v>100</v>
      </c>
      <c r="AL22" s="183">
        <v>0</v>
      </c>
      <c r="AM22" s="1">
        <f t="shared" si="10"/>
        <v>0</v>
      </c>
      <c r="AN22" s="59"/>
      <c r="AO22" s="53"/>
      <c r="AP22" s="1"/>
      <c r="AQ22" s="9"/>
      <c r="AR22" s="12"/>
      <c r="AS22" s="60"/>
      <c r="AT22" s="59"/>
      <c r="AU22" s="53"/>
      <c r="AV22" s="163"/>
      <c r="AW22" s="138"/>
      <c r="AX22" s="139"/>
      <c r="AY22" s="19"/>
      <c r="AZ22" s="138"/>
      <c r="BA22" s="139"/>
      <c r="BB22" s="19"/>
      <c r="BC22" s="18">
        <f t="shared" si="17"/>
        <v>1728.4562841530055</v>
      </c>
      <c r="BD22" s="45">
        <f t="shared" si="18"/>
        <v>144.03802367941714</v>
      </c>
    </row>
    <row r="23" spans="1:56" s="61" customFormat="1">
      <c r="A23" s="298"/>
      <c r="B23" s="296"/>
      <c r="C23" s="60" t="s">
        <v>115</v>
      </c>
      <c r="D23" s="60">
        <v>100</v>
      </c>
      <c r="E23" s="60">
        <v>100</v>
      </c>
      <c r="F23" s="190">
        <f t="shared" si="15"/>
        <v>100</v>
      </c>
      <c r="G23" s="60">
        <v>25</v>
      </c>
      <c r="H23" s="180">
        <v>33</v>
      </c>
      <c r="I23" s="2">
        <f t="shared" si="1"/>
        <v>132</v>
      </c>
      <c r="J23" s="38"/>
      <c r="K23" s="152"/>
      <c r="L23" s="2"/>
      <c r="M23" s="38"/>
      <c r="N23" s="152"/>
      <c r="O23" s="2"/>
      <c r="P23" s="38"/>
      <c r="Q23" s="152"/>
      <c r="R23" s="2"/>
      <c r="S23" s="38"/>
      <c r="T23" s="152"/>
      <c r="U23" s="2"/>
      <c r="V23" s="151"/>
      <c r="W23" s="152"/>
      <c r="X23" s="2"/>
      <c r="Y23" s="152"/>
      <c r="Z23" s="152"/>
      <c r="AA23" s="2"/>
      <c r="AB23" s="38"/>
      <c r="AC23" s="38"/>
      <c r="AD23" s="2"/>
      <c r="AE23" s="152"/>
      <c r="AF23" s="152"/>
      <c r="AG23" s="2"/>
      <c r="AH23" s="146">
        <v>80</v>
      </c>
      <c r="AI23" s="188">
        <v>80</v>
      </c>
      <c r="AJ23" s="1">
        <f t="shared" si="9"/>
        <v>100</v>
      </c>
      <c r="AK23" s="146">
        <v>80</v>
      </c>
      <c r="AL23" s="188">
        <v>80</v>
      </c>
      <c r="AM23" s="1">
        <f t="shared" si="10"/>
        <v>100</v>
      </c>
      <c r="AN23" s="146">
        <v>25</v>
      </c>
      <c r="AO23" s="146">
        <v>25</v>
      </c>
      <c r="AP23" s="60">
        <f>AO23/AN23*100</f>
        <v>100</v>
      </c>
      <c r="AQ23" s="60">
        <v>3</v>
      </c>
      <c r="AR23" s="60">
        <v>4</v>
      </c>
      <c r="AS23" s="60">
        <f t="shared" si="14"/>
        <v>133.33333333333331</v>
      </c>
      <c r="AT23" s="146">
        <v>80</v>
      </c>
      <c r="AU23" s="146">
        <v>80</v>
      </c>
      <c r="AV23" s="147">
        <f t="shared" si="16"/>
        <v>100</v>
      </c>
      <c r="AW23" s="147">
        <v>100</v>
      </c>
      <c r="AX23" s="147">
        <v>100</v>
      </c>
      <c r="AY23" s="147">
        <v>100</v>
      </c>
      <c r="AZ23" s="147">
        <v>100</v>
      </c>
      <c r="BA23" s="147">
        <v>100</v>
      </c>
      <c r="BB23" s="147">
        <v>100</v>
      </c>
      <c r="BC23" s="148">
        <f>F23+I23+AJ23+AM23+AP23+AS23+AV23+AY23+BB23</f>
        <v>965.33333333333326</v>
      </c>
      <c r="BD23" s="149">
        <f>BC23/9</f>
        <v>107.25925925925925</v>
      </c>
    </row>
    <row r="24" spans="1:56">
      <c r="A24" s="297">
        <v>13</v>
      </c>
      <c r="B24" s="295" t="s">
        <v>12</v>
      </c>
      <c r="C24" s="1" t="s">
        <v>114</v>
      </c>
      <c r="D24" s="9">
        <v>100</v>
      </c>
      <c r="E24" s="12">
        <v>100</v>
      </c>
      <c r="F24" s="2">
        <f t="shared" si="15"/>
        <v>100</v>
      </c>
      <c r="G24" s="9">
        <v>35</v>
      </c>
      <c r="H24" s="12">
        <v>35</v>
      </c>
      <c r="I24" s="2">
        <f t="shared" si="1"/>
        <v>100</v>
      </c>
      <c r="J24" s="9">
        <v>9</v>
      </c>
      <c r="K24" s="53">
        <v>9</v>
      </c>
      <c r="L24" s="2">
        <f t="shared" si="12"/>
        <v>100</v>
      </c>
      <c r="M24" s="9">
        <v>100</v>
      </c>
      <c r="N24" s="53">
        <v>100</v>
      </c>
      <c r="O24" s="2">
        <f t="shared" si="2"/>
        <v>100</v>
      </c>
      <c r="P24" s="9">
        <v>48</v>
      </c>
      <c r="Q24" s="53">
        <v>48</v>
      </c>
      <c r="R24" s="2">
        <f t="shared" si="3"/>
        <v>100</v>
      </c>
      <c r="S24" s="9">
        <v>10</v>
      </c>
      <c r="T24" s="53">
        <v>49</v>
      </c>
      <c r="U24" s="2">
        <f t="shared" si="4"/>
        <v>490.00000000000006</v>
      </c>
      <c r="V24" s="8">
        <v>8</v>
      </c>
      <c r="W24" s="53">
        <v>8</v>
      </c>
      <c r="X24" s="2">
        <f t="shared" si="5"/>
        <v>100</v>
      </c>
      <c r="Y24" s="59">
        <v>100</v>
      </c>
      <c r="Z24" s="183">
        <v>100</v>
      </c>
      <c r="AA24" s="2">
        <f t="shared" si="6"/>
        <v>100</v>
      </c>
      <c r="AB24" s="9">
        <v>100</v>
      </c>
      <c r="AC24" s="179">
        <v>100</v>
      </c>
      <c r="AD24" s="2">
        <f t="shared" si="7"/>
        <v>100</v>
      </c>
      <c r="AE24" s="59">
        <v>100</v>
      </c>
      <c r="AF24" s="53">
        <v>100</v>
      </c>
      <c r="AG24" s="2">
        <f t="shared" si="8"/>
        <v>100</v>
      </c>
      <c r="AH24" s="59">
        <v>100</v>
      </c>
      <c r="AI24" s="183">
        <v>100</v>
      </c>
      <c r="AJ24" s="1">
        <f t="shared" si="9"/>
        <v>100</v>
      </c>
      <c r="AK24" s="59">
        <v>100</v>
      </c>
      <c r="AL24" s="183">
        <v>100</v>
      </c>
      <c r="AM24" s="1">
        <f t="shared" si="10"/>
        <v>100</v>
      </c>
      <c r="AN24" s="59"/>
      <c r="AO24" s="53"/>
      <c r="AP24" s="1"/>
      <c r="AQ24" s="9"/>
      <c r="AR24" s="12"/>
      <c r="AS24" s="60"/>
      <c r="AT24" s="59"/>
      <c r="AU24" s="53"/>
      <c r="AV24" s="163"/>
      <c r="AW24" s="138"/>
      <c r="AX24" s="139"/>
      <c r="AY24" s="19"/>
      <c r="AZ24" s="138"/>
      <c r="BA24" s="139"/>
      <c r="BB24" s="19"/>
      <c r="BC24" s="18">
        <f t="shared" ref="BC24" si="19">F24+I24+L24+O24+R24+U24+X24+AA24+AD24+AG24+AJ24+AM24</f>
        <v>1590</v>
      </c>
      <c r="BD24" s="45">
        <f>BC24/12</f>
        <v>132.5</v>
      </c>
    </row>
    <row r="25" spans="1:56" s="61" customFormat="1">
      <c r="A25" s="298"/>
      <c r="B25" s="296"/>
      <c r="C25" s="60" t="s">
        <v>115</v>
      </c>
      <c r="D25" s="60">
        <v>100</v>
      </c>
      <c r="E25" s="60">
        <v>100</v>
      </c>
      <c r="F25" s="190">
        <f t="shared" si="15"/>
        <v>100</v>
      </c>
      <c r="G25" s="60">
        <v>100</v>
      </c>
      <c r="H25" s="60">
        <v>100</v>
      </c>
      <c r="I25" s="2">
        <f t="shared" si="1"/>
        <v>100</v>
      </c>
      <c r="J25" s="28"/>
      <c r="K25" s="153"/>
      <c r="L25" s="2"/>
      <c r="M25" s="28"/>
      <c r="N25" s="153"/>
      <c r="O25" s="2"/>
      <c r="P25" s="28"/>
      <c r="Q25" s="153"/>
      <c r="R25" s="2"/>
      <c r="S25" s="28"/>
      <c r="T25" s="153"/>
      <c r="U25" s="2"/>
      <c r="V25" s="29"/>
      <c r="W25" s="153"/>
      <c r="X25" s="2"/>
      <c r="Y25" s="153"/>
      <c r="Z25" s="152"/>
      <c r="AA25" s="2"/>
      <c r="AB25" s="28"/>
      <c r="AC25" s="38"/>
      <c r="AD25" s="2"/>
      <c r="AE25" s="153"/>
      <c r="AF25" s="153"/>
      <c r="AG25" s="2"/>
      <c r="AH25" s="146">
        <v>100</v>
      </c>
      <c r="AI25" s="188">
        <v>100</v>
      </c>
      <c r="AJ25" s="1">
        <f t="shared" si="9"/>
        <v>100</v>
      </c>
      <c r="AK25" s="146">
        <v>100</v>
      </c>
      <c r="AL25" s="188">
        <v>100</v>
      </c>
      <c r="AM25" s="1">
        <f t="shared" si="10"/>
        <v>100</v>
      </c>
      <c r="AN25" s="146">
        <v>0</v>
      </c>
      <c r="AO25" s="146">
        <v>0</v>
      </c>
      <c r="AP25" s="60">
        <v>0</v>
      </c>
      <c r="AQ25" s="60">
        <v>0</v>
      </c>
      <c r="AR25" s="60">
        <v>0</v>
      </c>
      <c r="AS25" s="60">
        <v>0</v>
      </c>
      <c r="AT25" s="146">
        <v>80</v>
      </c>
      <c r="AU25" s="146">
        <v>80</v>
      </c>
      <c r="AV25" s="147">
        <f t="shared" si="16"/>
        <v>100</v>
      </c>
      <c r="AW25" s="147">
        <v>100</v>
      </c>
      <c r="AX25" s="147">
        <v>100</v>
      </c>
      <c r="AY25" s="147">
        <v>100</v>
      </c>
      <c r="AZ25" s="147">
        <v>100</v>
      </c>
      <c r="BA25" s="147">
        <v>100</v>
      </c>
      <c r="BB25" s="147">
        <v>100</v>
      </c>
      <c r="BC25" s="148">
        <f>F25+I25+AJ25+AM25+AP25+AS25+AV25+AY25+BB25</f>
        <v>700</v>
      </c>
      <c r="BD25" s="149">
        <f>BC25/6</f>
        <v>116.66666666666667</v>
      </c>
    </row>
    <row r="26" spans="1:56">
      <c r="A26" s="131">
        <v>14</v>
      </c>
      <c r="B26" s="28" t="s">
        <v>13</v>
      </c>
      <c r="C26" s="1" t="s">
        <v>114</v>
      </c>
      <c r="D26" s="9">
        <v>100</v>
      </c>
      <c r="E26" s="12">
        <v>100</v>
      </c>
      <c r="F26" s="2">
        <f t="shared" si="15"/>
        <v>100</v>
      </c>
      <c r="G26" s="9">
        <v>100</v>
      </c>
      <c r="H26" s="12">
        <v>100</v>
      </c>
      <c r="I26" s="2">
        <f t="shared" si="1"/>
        <v>100</v>
      </c>
      <c r="J26" s="9">
        <v>5</v>
      </c>
      <c r="K26" s="54">
        <v>9</v>
      </c>
      <c r="L26" s="2">
        <f t="shared" si="12"/>
        <v>180</v>
      </c>
      <c r="M26" s="9">
        <v>100</v>
      </c>
      <c r="N26" s="54">
        <v>100</v>
      </c>
      <c r="O26" s="2">
        <f t="shared" si="2"/>
        <v>100</v>
      </c>
      <c r="P26" s="9">
        <v>30</v>
      </c>
      <c r="Q26" s="53">
        <v>30</v>
      </c>
      <c r="R26" s="2">
        <f t="shared" si="3"/>
        <v>100</v>
      </c>
      <c r="S26" s="9">
        <v>6</v>
      </c>
      <c r="T26" s="54">
        <v>12</v>
      </c>
      <c r="U26" s="2">
        <f t="shared" si="4"/>
        <v>200</v>
      </c>
      <c r="V26" s="8">
        <v>2</v>
      </c>
      <c r="W26" s="53">
        <v>2</v>
      </c>
      <c r="X26" s="2">
        <f t="shared" si="5"/>
        <v>100</v>
      </c>
      <c r="Y26" s="59">
        <v>100</v>
      </c>
      <c r="Z26" s="185">
        <v>100</v>
      </c>
      <c r="AA26" s="2">
        <f t="shared" si="6"/>
        <v>100</v>
      </c>
      <c r="AB26" s="9">
        <v>100</v>
      </c>
      <c r="AC26" s="179">
        <v>100</v>
      </c>
      <c r="AD26" s="2">
        <f t="shared" si="7"/>
        <v>100</v>
      </c>
      <c r="AE26" s="59">
        <v>100</v>
      </c>
      <c r="AF26" s="53">
        <v>100</v>
      </c>
      <c r="AG26" s="2">
        <f t="shared" si="8"/>
        <v>100</v>
      </c>
      <c r="AH26" s="55">
        <v>98</v>
      </c>
      <c r="AI26" s="185">
        <v>98</v>
      </c>
      <c r="AJ26" s="1">
        <v>100</v>
      </c>
      <c r="AK26" s="59">
        <v>100</v>
      </c>
      <c r="AL26" s="183">
        <v>100</v>
      </c>
      <c r="AM26" s="1">
        <f t="shared" si="10"/>
        <v>100</v>
      </c>
      <c r="AN26" s="55"/>
      <c r="AO26" s="53"/>
      <c r="AP26" s="1"/>
      <c r="AQ26" s="9"/>
      <c r="AR26" s="12"/>
      <c r="AS26" s="60"/>
      <c r="AT26" s="55"/>
      <c r="AU26" s="53"/>
      <c r="AV26" s="163"/>
      <c r="AW26" s="138"/>
      <c r="AX26" s="139"/>
      <c r="AY26" s="19"/>
      <c r="AZ26" s="138"/>
      <c r="BA26" s="139"/>
      <c r="BB26" s="19"/>
      <c r="BC26" s="18">
        <f t="shared" ref="BC26:BC29" si="20">F26+I26+L26+O26+R26+U26+X26+AA26+AD26+AG26+AJ26+AM26</f>
        <v>1380</v>
      </c>
      <c r="BD26" s="45">
        <f t="shared" ref="BD26:BD28" si="21">BC26/12</f>
        <v>115</v>
      </c>
    </row>
    <row r="27" spans="1:56">
      <c r="A27" s="131">
        <v>15</v>
      </c>
      <c r="B27" s="28" t="s">
        <v>14</v>
      </c>
      <c r="C27" s="1" t="s">
        <v>114</v>
      </c>
      <c r="D27" s="9">
        <v>100</v>
      </c>
      <c r="E27" s="12">
        <v>100</v>
      </c>
      <c r="F27" s="2">
        <f t="shared" si="15"/>
        <v>100</v>
      </c>
      <c r="G27" s="9">
        <v>25</v>
      </c>
      <c r="H27" s="12">
        <v>33</v>
      </c>
      <c r="I27" s="2">
        <f t="shared" si="1"/>
        <v>132</v>
      </c>
      <c r="J27" s="9">
        <v>0</v>
      </c>
      <c r="K27" s="53">
        <v>1</v>
      </c>
      <c r="L27" s="2">
        <v>0</v>
      </c>
      <c r="M27" s="9">
        <v>100</v>
      </c>
      <c r="N27" s="53">
        <v>94</v>
      </c>
      <c r="O27" s="2">
        <f t="shared" si="2"/>
        <v>94</v>
      </c>
      <c r="P27" s="9">
        <v>25</v>
      </c>
      <c r="Q27" s="53">
        <v>26</v>
      </c>
      <c r="R27" s="2">
        <f t="shared" si="3"/>
        <v>104</v>
      </c>
      <c r="S27" s="9">
        <v>3</v>
      </c>
      <c r="T27" s="53">
        <v>6</v>
      </c>
      <c r="U27" s="2">
        <f t="shared" si="4"/>
        <v>200</v>
      </c>
      <c r="V27" s="8">
        <v>1</v>
      </c>
      <c r="W27" s="53">
        <v>1</v>
      </c>
      <c r="X27" s="2">
        <f t="shared" si="5"/>
        <v>100</v>
      </c>
      <c r="Y27" s="59">
        <v>100</v>
      </c>
      <c r="Z27" s="183">
        <v>100</v>
      </c>
      <c r="AA27" s="2">
        <f t="shared" si="6"/>
        <v>100</v>
      </c>
      <c r="AB27" s="9">
        <v>100</v>
      </c>
      <c r="AC27" s="179">
        <v>100</v>
      </c>
      <c r="AD27" s="2">
        <f t="shared" si="7"/>
        <v>100</v>
      </c>
      <c r="AE27" s="59">
        <v>100</v>
      </c>
      <c r="AF27" s="53">
        <v>100</v>
      </c>
      <c r="AG27" s="2">
        <f t="shared" si="8"/>
        <v>100</v>
      </c>
      <c r="AH27" s="59">
        <v>80</v>
      </c>
      <c r="AI27" s="183">
        <v>80</v>
      </c>
      <c r="AJ27" s="1">
        <f t="shared" si="9"/>
        <v>100</v>
      </c>
      <c r="AK27" s="59">
        <v>100</v>
      </c>
      <c r="AL27" s="183">
        <v>100</v>
      </c>
      <c r="AM27" s="1">
        <f t="shared" si="10"/>
        <v>100</v>
      </c>
      <c r="AN27" s="59"/>
      <c r="AO27" s="53"/>
      <c r="AP27" s="1"/>
      <c r="AQ27" s="9"/>
      <c r="AR27" s="12"/>
      <c r="AS27" s="60"/>
      <c r="AT27" s="59"/>
      <c r="AU27" s="53"/>
      <c r="AV27" s="163"/>
      <c r="AW27" s="138"/>
      <c r="AX27" s="139"/>
      <c r="AY27" s="19"/>
      <c r="AZ27" s="138"/>
      <c r="BA27" s="139"/>
      <c r="BB27" s="19"/>
      <c r="BC27" s="18">
        <f t="shared" si="20"/>
        <v>1230</v>
      </c>
      <c r="BD27" s="45">
        <f t="shared" si="21"/>
        <v>102.5</v>
      </c>
    </row>
    <row r="28" spans="1:56">
      <c r="A28" s="131">
        <v>16</v>
      </c>
      <c r="B28" s="28" t="s">
        <v>15</v>
      </c>
      <c r="C28" s="1" t="s">
        <v>114</v>
      </c>
      <c r="D28" s="9">
        <v>100</v>
      </c>
      <c r="E28" s="12">
        <v>100</v>
      </c>
      <c r="F28" s="2">
        <f t="shared" si="15"/>
        <v>100</v>
      </c>
      <c r="G28" s="9">
        <v>20</v>
      </c>
      <c r="H28" s="12">
        <v>25</v>
      </c>
      <c r="I28" s="2">
        <f t="shared" si="1"/>
        <v>125</v>
      </c>
      <c r="J28" s="9">
        <v>0</v>
      </c>
      <c r="K28" s="53">
        <v>0</v>
      </c>
      <c r="L28" s="2">
        <v>0</v>
      </c>
      <c r="M28" s="9">
        <v>100</v>
      </c>
      <c r="N28" s="53">
        <v>100</v>
      </c>
      <c r="O28" s="2">
        <f t="shared" si="2"/>
        <v>100</v>
      </c>
      <c r="P28" s="9">
        <v>10</v>
      </c>
      <c r="Q28" s="53">
        <v>40</v>
      </c>
      <c r="R28" s="2">
        <f t="shared" si="3"/>
        <v>400</v>
      </c>
      <c r="S28" s="9">
        <v>3</v>
      </c>
      <c r="T28" s="53">
        <v>3</v>
      </c>
      <c r="U28" s="2">
        <f t="shared" si="4"/>
        <v>100</v>
      </c>
      <c r="V28" s="8">
        <v>0</v>
      </c>
      <c r="W28" s="53">
        <v>0</v>
      </c>
      <c r="X28" s="2">
        <v>0</v>
      </c>
      <c r="Y28" s="59">
        <v>100</v>
      </c>
      <c r="Z28" s="183">
        <v>100</v>
      </c>
      <c r="AA28" s="2">
        <f t="shared" si="6"/>
        <v>100</v>
      </c>
      <c r="AB28" s="9">
        <v>100</v>
      </c>
      <c r="AC28" s="179">
        <v>100</v>
      </c>
      <c r="AD28" s="2">
        <f t="shared" si="7"/>
        <v>100</v>
      </c>
      <c r="AE28" s="59">
        <v>100</v>
      </c>
      <c r="AF28" s="53">
        <v>100</v>
      </c>
      <c r="AG28" s="2">
        <f t="shared" si="8"/>
        <v>100</v>
      </c>
      <c r="AH28" s="59">
        <v>100</v>
      </c>
      <c r="AI28" s="183">
        <v>100</v>
      </c>
      <c r="AJ28" s="1">
        <f t="shared" si="9"/>
        <v>100</v>
      </c>
      <c r="AK28" s="59">
        <v>100</v>
      </c>
      <c r="AL28" s="183">
        <v>100</v>
      </c>
      <c r="AM28" s="1">
        <f t="shared" si="10"/>
        <v>100</v>
      </c>
      <c r="AN28" s="59"/>
      <c r="AO28" s="53"/>
      <c r="AP28" s="1"/>
      <c r="AQ28" s="9"/>
      <c r="AR28" s="12"/>
      <c r="AS28" s="60"/>
      <c r="AT28" s="59"/>
      <c r="AU28" s="53"/>
      <c r="AV28" s="163"/>
      <c r="AW28" s="138"/>
      <c r="AX28" s="139"/>
      <c r="AY28" s="19"/>
      <c r="AZ28" s="138"/>
      <c r="BA28" s="139"/>
      <c r="BB28" s="19"/>
      <c r="BC28" s="18">
        <f t="shared" si="20"/>
        <v>1325</v>
      </c>
      <c r="BD28" s="45">
        <f t="shared" si="21"/>
        <v>110.41666666666667</v>
      </c>
    </row>
    <row r="29" spans="1:56">
      <c r="A29" s="297">
        <v>17</v>
      </c>
      <c r="B29" s="295" t="s">
        <v>16</v>
      </c>
      <c r="C29" s="1" t="s">
        <v>194</v>
      </c>
      <c r="D29" s="9">
        <v>100</v>
      </c>
      <c r="E29" s="12">
        <v>100</v>
      </c>
      <c r="F29" s="2">
        <f t="shared" si="15"/>
        <v>100</v>
      </c>
      <c r="G29" s="9">
        <v>100</v>
      </c>
      <c r="H29" s="12">
        <v>100</v>
      </c>
      <c r="I29" s="2">
        <f t="shared" si="1"/>
        <v>100</v>
      </c>
      <c r="J29" s="9">
        <v>0</v>
      </c>
      <c r="K29" s="53">
        <v>0</v>
      </c>
      <c r="L29" s="2">
        <v>0</v>
      </c>
      <c r="M29" s="9">
        <v>0</v>
      </c>
      <c r="N29" s="53">
        <v>0</v>
      </c>
      <c r="O29" s="2">
        <v>0</v>
      </c>
      <c r="P29" s="9">
        <v>0</v>
      </c>
      <c r="Q29" s="53">
        <v>0</v>
      </c>
      <c r="R29" s="2">
        <v>0</v>
      </c>
      <c r="S29" s="9">
        <v>0</v>
      </c>
      <c r="T29" s="53">
        <v>0</v>
      </c>
      <c r="U29" s="2">
        <v>0</v>
      </c>
      <c r="V29" s="8">
        <v>0</v>
      </c>
      <c r="W29" s="53">
        <v>0</v>
      </c>
      <c r="X29" s="2">
        <v>0</v>
      </c>
      <c r="Y29" s="59">
        <v>0</v>
      </c>
      <c r="Z29" s="183">
        <v>0</v>
      </c>
      <c r="AA29" s="2">
        <v>0</v>
      </c>
      <c r="AB29" s="158">
        <v>100</v>
      </c>
      <c r="AC29" s="179">
        <v>100</v>
      </c>
      <c r="AD29" s="2">
        <v>100</v>
      </c>
      <c r="AE29" s="59">
        <v>100</v>
      </c>
      <c r="AF29" s="53">
        <v>100</v>
      </c>
      <c r="AG29" s="2">
        <f t="shared" si="8"/>
        <v>100</v>
      </c>
      <c r="AH29" s="59">
        <v>90</v>
      </c>
      <c r="AI29" s="183">
        <v>90</v>
      </c>
      <c r="AJ29" s="1">
        <f t="shared" si="9"/>
        <v>100</v>
      </c>
      <c r="AK29" s="59">
        <v>100</v>
      </c>
      <c r="AL29" s="183">
        <v>100</v>
      </c>
      <c r="AM29" s="1">
        <f t="shared" si="10"/>
        <v>100</v>
      </c>
      <c r="AN29" s="59"/>
      <c r="AO29" s="53"/>
      <c r="AP29" s="1"/>
      <c r="AQ29" s="9"/>
      <c r="AR29" s="12"/>
      <c r="AS29" s="60"/>
      <c r="AT29" s="59"/>
      <c r="AU29" s="53"/>
      <c r="AV29" s="163"/>
      <c r="AW29" s="138"/>
      <c r="AX29" s="139"/>
      <c r="AY29" s="19"/>
      <c r="AZ29" s="138"/>
      <c r="BA29" s="139"/>
      <c r="BB29" s="19"/>
      <c r="BC29" s="18">
        <f t="shared" si="20"/>
        <v>600</v>
      </c>
      <c r="BD29" s="45">
        <f>BC29/6</f>
        <v>100</v>
      </c>
    </row>
    <row r="30" spans="1:56" s="61" customFormat="1">
      <c r="A30" s="298"/>
      <c r="B30" s="296"/>
      <c r="C30" s="60" t="s">
        <v>115</v>
      </c>
      <c r="D30" s="60">
        <v>100</v>
      </c>
      <c r="E30" s="60">
        <v>100</v>
      </c>
      <c r="F30" s="190">
        <f t="shared" si="15"/>
        <v>100</v>
      </c>
      <c r="G30" s="60">
        <v>50</v>
      </c>
      <c r="H30" s="60">
        <v>50</v>
      </c>
      <c r="I30" s="2">
        <f t="shared" si="1"/>
        <v>100</v>
      </c>
      <c r="J30" s="28"/>
      <c r="K30" s="153"/>
      <c r="L30" s="2"/>
      <c r="M30" s="28"/>
      <c r="N30" s="153"/>
      <c r="O30" s="2"/>
      <c r="P30" s="28"/>
      <c r="Q30" s="153"/>
      <c r="R30" s="2"/>
      <c r="S30" s="28"/>
      <c r="T30" s="153"/>
      <c r="U30" s="2"/>
      <c r="V30" s="29"/>
      <c r="W30" s="153"/>
      <c r="X30" s="2"/>
      <c r="Y30" s="153"/>
      <c r="Z30" s="152"/>
      <c r="AA30" s="2"/>
      <c r="AB30" s="28"/>
      <c r="AC30" s="38"/>
      <c r="AD30" s="2"/>
      <c r="AE30" s="153"/>
      <c r="AF30" s="153"/>
      <c r="AG30" s="2"/>
      <c r="AH30" s="146">
        <v>100</v>
      </c>
      <c r="AI30" s="188">
        <v>100</v>
      </c>
      <c r="AJ30" s="1">
        <f t="shared" si="9"/>
        <v>100</v>
      </c>
      <c r="AK30" s="146">
        <v>80</v>
      </c>
      <c r="AL30" s="188">
        <v>80</v>
      </c>
      <c r="AM30" s="1">
        <f t="shared" si="10"/>
        <v>100</v>
      </c>
      <c r="AN30" s="146">
        <v>0</v>
      </c>
      <c r="AO30" s="146">
        <v>0</v>
      </c>
      <c r="AP30" s="60">
        <v>0</v>
      </c>
      <c r="AQ30" s="60">
        <v>0</v>
      </c>
      <c r="AR30" s="60">
        <v>0</v>
      </c>
      <c r="AS30" s="60">
        <v>0</v>
      </c>
      <c r="AT30" s="146">
        <v>70</v>
      </c>
      <c r="AU30" s="146">
        <v>70</v>
      </c>
      <c r="AV30" s="147">
        <f t="shared" si="16"/>
        <v>100</v>
      </c>
      <c r="AW30" s="147">
        <v>100</v>
      </c>
      <c r="AX30" s="147">
        <v>100</v>
      </c>
      <c r="AY30" s="147">
        <v>100</v>
      </c>
      <c r="AZ30" s="147">
        <v>100</v>
      </c>
      <c r="BA30" s="147">
        <v>100</v>
      </c>
      <c r="BB30" s="147">
        <v>100</v>
      </c>
      <c r="BC30" s="148">
        <f>F30+I30+AJ30+AM30+AP30+AS30+AV30+AY30+BB30</f>
        <v>700</v>
      </c>
      <c r="BD30" s="149">
        <f>BC30/7</f>
        <v>100</v>
      </c>
    </row>
    <row r="31" spans="1:56">
      <c r="A31" s="131">
        <v>18</v>
      </c>
      <c r="B31" s="28" t="s">
        <v>64</v>
      </c>
      <c r="C31" s="1" t="s">
        <v>114</v>
      </c>
      <c r="D31" s="9">
        <v>100</v>
      </c>
      <c r="E31" s="12">
        <v>100</v>
      </c>
      <c r="F31" s="2">
        <f t="shared" si="15"/>
        <v>100</v>
      </c>
      <c r="G31" s="9">
        <v>50</v>
      </c>
      <c r="H31" s="12">
        <v>85</v>
      </c>
      <c r="I31" s="2">
        <f t="shared" si="1"/>
        <v>170</v>
      </c>
      <c r="J31" s="9">
        <v>1</v>
      </c>
      <c r="K31" s="53">
        <v>2</v>
      </c>
      <c r="L31" s="2">
        <f t="shared" si="12"/>
        <v>200</v>
      </c>
      <c r="M31" s="9">
        <v>100</v>
      </c>
      <c r="N31" s="53">
        <v>100</v>
      </c>
      <c r="O31" s="2">
        <f t="shared" si="2"/>
        <v>100</v>
      </c>
      <c r="P31" s="9">
        <v>10</v>
      </c>
      <c r="Q31" s="53">
        <v>35</v>
      </c>
      <c r="R31" s="2">
        <f t="shared" si="3"/>
        <v>350</v>
      </c>
      <c r="S31" s="9">
        <v>2</v>
      </c>
      <c r="T31" s="53">
        <v>2</v>
      </c>
      <c r="U31" s="2">
        <f t="shared" si="4"/>
        <v>100</v>
      </c>
      <c r="V31" s="8">
        <v>2</v>
      </c>
      <c r="W31" s="53">
        <v>2</v>
      </c>
      <c r="X31" s="2">
        <f t="shared" si="5"/>
        <v>100</v>
      </c>
      <c r="Y31" s="59">
        <v>100</v>
      </c>
      <c r="Z31" s="183">
        <v>100</v>
      </c>
      <c r="AA31" s="2">
        <f t="shared" si="6"/>
        <v>100</v>
      </c>
      <c r="AB31" s="9">
        <v>100</v>
      </c>
      <c r="AC31" s="179">
        <v>100</v>
      </c>
      <c r="AD31" s="2">
        <f t="shared" si="7"/>
        <v>100</v>
      </c>
      <c r="AE31" s="59">
        <v>100</v>
      </c>
      <c r="AF31" s="183">
        <v>100</v>
      </c>
      <c r="AG31" s="2">
        <f t="shared" si="8"/>
        <v>100</v>
      </c>
      <c r="AH31" s="59">
        <v>100</v>
      </c>
      <c r="AI31" s="183">
        <v>100</v>
      </c>
      <c r="AJ31" s="1">
        <f t="shared" si="9"/>
        <v>100</v>
      </c>
      <c r="AK31" s="59">
        <v>100</v>
      </c>
      <c r="AL31" s="183">
        <v>0</v>
      </c>
      <c r="AM31" s="1">
        <f t="shared" si="10"/>
        <v>0</v>
      </c>
      <c r="AN31" s="59"/>
      <c r="AO31" s="53"/>
      <c r="AP31" s="1"/>
      <c r="AQ31" s="9"/>
      <c r="AR31" s="12"/>
      <c r="AS31" s="60"/>
      <c r="AT31" s="59"/>
      <c r="AU31" s="53"/>
      <c r="AV31" s="163"/>
      <c r="AW31" s="138"/>
      <c r="AX31" s="139"/>
      <c r="AY31" s="19"/>
      <c r="AZ31" s="138"/>
      <c r="BA31" s="139"/>
      <c r="BB31" s="19"/>
      <c r="BC31" s="18">
        <f t="shared" ref="BC31:BC32" si="22">F31+I31+L31+O31+R31+U31+X31+AA31+AD31+AG31+AJ31+AM31</f>
        <v>1520</v>
      </c>
      <c r="BD31" s="45">
        <f t="shared" ref="BD31:BD32" si="23">BC31/12</f>
        <v>126.66666666666667</v>
      </c>
    </row>
    <row r="32" spans="1:56">
      <c r="A32" s="297">
        <v>19</v>
      </c>
      <c r="B32" s="295" t="s">
        <v>17</v>
      </c>
      <c r="C32" s="1" t="s">
        <v>114</v>
      </c>
      <c r="D32" s="9">
        <v>100</v>
      </c>
      <c r="E32" s="12">
        <v>100</v>
      </c>
      <c r="F32" s="2">
        <f t="shared" si="15"/>
        <v>100</v>
      </c>
      <c r="G32" s="9">
        <v>50</v>
      </c>
      <c r="H32" s="12">
        <v>50</v>
      </c>
      <c r="I32" s="2">
        <f t="shared" si="1"/>
        <v>100</v>
      </c>
      <c r="J32" s="9">
        <v>0</v>
      </c>
      <c r="K32" s="53">
        <v>0</v>
      </c>
      <c r="L32" s="2">
        <v>0</v>
      </c>
      <c r="M32" s="9">
        <v>100</v>
      </c>
      <c r="N32" s="53">
        <v>100</v>
      </c>
      <c r="O32" s="2">
        <v>0</v>
      </c>
      <c r="P32" s="9">
        <v>2</v>
      </c>
      <c r="Q32" s="53">
        <v>7</v>
      </c>
      <c r="R32" s="2">
        <f t="shared" si="3"/>
        <v>350</v>
      </c>
      <c r="S32" s="9">
        <v>3</v>
      </c>
      <c r="T32" s="53">
        <v>11</v>
      </c>
      <c r="U32" s="2">
        <f t="shared" si="4"/>
        <v>366.66666666666663</v>
      </c>
      <c r="V32" s="8">
        <v>1</v>
      </c>
      <c r="W32" s="53">
        <v>1</v>
      </c>
      <c r="X32" s="2">
        <f t="shared" si="5"/>
        <v>100</v>
      </c>
      <c r="Y32" s="59">
        <v>100</v>
      </c>
      <c r="Z32" s="183">
        <v>100</v>
      </c>
      <c r="AA32" s="2">
        <f t="shared" si="6"/>
        <v>100</v>
      </c>
      <c r="AB32" s="9">
        <v>100</v>
      </c>
      <c r="AC32" s="179">
        <v>100</v>
      </c>
      <c r="AD32" s="2">
        <f t="shared" si="7"/>
        <v>100</v>
      </c>
      <c r="AE32" s="59">
        <v>100</v>
      </c>
      <c r="AF32" s="183">
        <v>100</v>
      </c>
      <c r="AG32" s="2">
        <f t="shared" si="8"/>
        <v>100</v>
      </c>
      <c r="AH32" s="59">
        <v>100</v>
      </c>
      <c r="AI32" s="183">
        <v>100</v>
      </c>
      <c r="AJ32" s="1">
        <f t="shared" si="9"/>
        <v>100</v>
      </c>
      <c r="AK32" s="59">
        <v>100</v>
      </c>
      <c r="AL32" s="183">
        <v>0</v>
      </c>
      <c r="AM32" s="1">
        <f t="shared" si="10"/>
        <v>0</v>
      </c>
      <c r="AN32" s="59"/>
      <c r="AO32" s="53"/>
      <c r="AP32" s="1"/>
      <c r="AQ32" s="9"/>
      <c r="AR32" s="12"/>
      <c r="AS32" s="60"/>
      <c r="AT32" s="59"/>
      <c r="AU32" s="53"/>
      <c r="AV32" s="163"/>
      <c r="AW32" s="138"/>
      <c r="AX32" s="139"/>
      <c r="AY32" s="19"/>
      <c r="AZ32" s="138"/>
      <c r="BA32" s="139"/>
      <c r="BB32" s="19"/>
      <c r="BC32" s="18">
        <f t="shared" si="22"/>
        <v>1416.6666666666665</v>
      </c>
      <c r="BD32" s="45">
        <f t="shared" si="23"/>
        <v>118.05555555555554</v>
      </c>
    </row>
    <row r="33" spans="1:56" s="61" customFormat="1">
      <c r="A33" s="298"/>
      <c r="B33" s="296"/>
      <c r="C33" s="60" t="s">
        <v>115</v>
      </c>
      <c r="D33" s="60">
        <v>100</v>
      </c>
      <c r="E33" s="60">
        <v>100</v>
      </c>
      <c r="F33" s="190">
        <f t="shared" si="15"/>
        <v>100</v>
      </c>
      <c r="G33" s="60">
        <v>100</v>
      </c>
      <c r="H33" s="60">
        <v>100</v>
      </c>
      <c r="I33" s="2">
        <f t="shared" si="1"/>
        <v>100</v>
      </c>
      <c r="J33" s="28"/>
      <c r="K33" s="153"/>
      <c r="L33" s="2"/>
      <c r="M33" s="28"/>
      <c r="N33" s="153"/>
      <c r="O33" s="2"/>
      <c r="P33" s="28"/>
      <c r="Q33" s="153"/>
      <c r="R33" s="2"/>
      <c r="S33" s="28"/>
      <c r="T33" s="153"/>
      <c r="U33" s="2"/>
      <c r="V33" s="29"/>
      <c r="W33" s="153"/>
      <c r="X33" s="2"/>
      <c r="Y33" s="153"/>
      <c r="Z33" s="152"/>
      <c r="AA33" s="2"/>
      <c r="AB33" s="28"/>
      <c r="AC33" s="38"/>
      <c r="AD33" s="2"/>
      <c r="AE33" s="153"/>
      <c r="AF33" s="152"/>
      <c r="AG33" s="2"/>
      <c r="AH33" s="146">
        <v>100</v>
      </c>
      <c r="AI33" s="188">
        <v>100</v>
      </c>
      <c r="AJ33" s="1">
        <f t="shared" si="9"/>
        <v>100</v>
      </c>
      <c r="AK33" s="146">
        <v>100</v>
      </c>
      <c r="AL33" s="188">
        <v>100</v>
      </c>
      <c r="AM33" s="1">
        <f t="shared" si="10"/>
        <v>100</v>
      </c>
      <c r="AN33" s="146">
        <v>0</v>
      </c>
      <c r="AO33" s="146">
        <v>0</v>
      </c>
      <c r="AP33" s="60">
        <v>0</v>
      </c>
      <c r="AQ33" s="60">
        <v>1</v>
      </c>
      <c r="AR33" s="60">
        <v>1</v>
      </c>
      <c r="AS33" s="60">
        <f t="shared" si="14"/>
        <v>100</v>
      </c>
      <c r="AT33" s="146">
        <v>70</v>
      </c>
      <c r="AU33" s="146">
        <v>70</v>
      </c>
      <c r="AV33" s="147">
        <f t="shared" si="16"/>
        <v>100</v>
      </c>
      <c r="AW33" s="147">
        <v>100</v>
      </c>
      <c r="AX33" s="147">
        <v>100</v>
      </c>
      <c r="AY33" s="147">
        <v>100</v>
      </c>
      <c r="AZ33" s="147">
        <v>100</v>
      </c>
      <c r="BA33" s="147">
        <v>100</v>
      </c>
      <c r="BB33" s="147">
        <v>100</v>
      </c>
      <c r="BC33" s="148">
        <f>F33+I33+AJ33+AM33+AP33+AS33+AV33+AY33+BB33</f>
        <v>800</v>
      </c>
      <c r="BD33" s="149">
        <f>BC33/8</f>
        <v>100</v>
      </c>
    </row>
    <row r="34" spans="1:56">
      <c r="A34" s="131">
        <v>20</v>
      </c>
      <c r="B34" s="28" t="s">
        <v>18</v>
      </c>
      <c r="C34" s="1" t="s">
        <v>114</v>
      </c>
      <c r="D34" s="160">
        <v>100</v>
      </c>
      <c r="E34" s="12">
        <v>100</v>
      </c>
      <c r="F34" s="191">
        <f t="shared" si="15"/>
        <v>100</v>
      </c>
      <c r="G34" s="160">
        <v>50</v>
      </c>
      <c r="H34" s="12">
        <v>50</v>
      </c>
      <c r="I34" s="2">
        <f t="shared" si="1"/>
        <v>100</v>
      </c>
      <c r="J34" s="9">
        <v>1</v>
      </c>
      <c r="K34" s="12">
        <v>2</v>
      </c>
      <c r="L34" s="2">
        <f>K34/J34*100</f>
        <v>200</v>
      </c>
      <c r="M34" s="160">
        <v>100</v>
      </c>
      <c r="N34" s="12">
        <v>100</v>
      </c>
      <c r="O34" s="2">
        <f>N34/M34*100</f>
        <v>100</v>
      </c>
      <c r="P34" s="28">
        <v>26</v>
      </c>
      <c r="Q34" s="12">
        <v>27</v>
      </c>
      <c r="R34" s="2">
        <f>Q34/P34*100</f>
        <v>103.84615384615385</v>
      </c>
      <c r="S34" s="160">
        <v>7</v>
      </c>
      <c r="T34" s="12">
        <v>7</v>
      </c>
      <c r="U34" s="2">
        <v>100</v>
      </c>
      <c r="V34" s="159">
        <v>5</v>
      </c>
      <c r="W34" s="12">
        <v>6</v>
      </c>
      <c r="X34" s="2">
        <v>100</v>
      </c>
      <c r="Y34" s="9">
        <v>100</v>
      </c>
      <c r="Z34" s="179">
        <v>100</v>
      </c>
      <c r="AA34" s="2">
        <v>100</v>
      </c>
      <c r="AB34" s="160">
        <v>100</v>
      </c>
      <c r="AC34" s="179">
        <v>100</v>
      </c>
      <c r="AD34" s="2">
        <v>100</v>
      </c>
      <c r="AE34" s="160">
        <v>100</v>
      </c>
      <c r="AF34" s="183">
        <v>100</v>
      </c>
      <c r="AG34" s="2">
        <v>100</v>
      </c>
      <c r="AH34" s="160">
        <v>100</v>
      </c>
      <c r="AI34" s="179">
        <v>100</v>
      </c>
      <c r="AJ34" s="1">
        <v>100</v>
      </c>
      <c r="AK34" s="160">
        <v>100</v>
      </c>
      <c r="AL34" s="179">
        <v>100</v>
      </c>
      <c r="AM34" s="1">
        <v>100</v>
      </c>
      <c r="AN34" s="9"/>
      <c r="AO34" s="12"/>
      <c r="AP34" s="1"/>
      <c r="AQ34" s="9"/>
      <c r="AR34" s="12"/>
      <c r="AS34" s="60"/>
      <c r="AT34" s="9"/>
      <c r="AU34" s="12"/>
      <c r="AV34" s="163"/>
      <c r="AW34" s="138"/>
      <c r="AX34" s="139"/>
      <c r="AY34" s="19"/>
      <c r="AZ34" s="138"/>
      <c r="BA34" s="139"/>
      <c r="BB34" s="19"/>
      <c r="BC34" s="18">
        <f t="shared" ref="BC34:BC35" si="24">F34+I34+L34+O34+R34+U34+X34+AA34+AD34+AG34+AJ34+AM34</f>
        <v>1303.8461538461538</v>
      </c>
      <c r="BD34" s="45">
        <f t="shared" ref="BD34" si="25">BC34/12</f>
        <v>108.65384615384615</v>
      </c>
    </row>
    <row r="35" spans="1:56">
      <c r="A35" s="297">
        <v>21</v>
      </c>
      <c r="B35" s="295" t="s">
        <v>19</v>
      </c>
      <c r="C35" s="1" t="s">
        <v>114</v>
      </c>
      <c r="D35" s="9">
        <v>100</v>
      </c>
      <c r="E35" s="12">
        <v>100</v>
      </c>
      <c r="F35" s="2">
        <f t="shared" si="15"/>
        <v>100</v>
      </c>
      <c r="G35" s="9">
        <v>25</v>
      </c>
      <c r="H35" s="181">
        <v>100</v>
      </c>
      <c r="I35" s="2">
        <f t="shared" si="1"/>
        <v>400</v>
      </c>
      <c r="J35" s="9">
        <v>0</v>
      </c>
      <c r="K35" s="12">
        <v>0</v>
      </c>
      <c r="L35" s="2">
        <v>0</v>
      </c>
      <c r="M35" s="9">
        <v>100</v>
      </c>
      <c r="N35" s="12">
        <v>80</v>
      </c>
      <c r="O35" s="2">
        <f t="shared" si="2"/>
        <v>80</v>
      </c>
      <c r="P35" s="9">
        <v>12.5</v>
      </c>
      <c r="Q35" s="12">
        <v>50</v>
      </c>
      <c r="R35" s="2">
        <f t="shared" si="3"/>
        <v>400</v>
      </c>
      <c r="S35" s="9">
        <v>2</v>
      </c>
      <c r="T35" s="12">
        <v>36</v>
      </c>
      <c r="U35" s="2">
        <f t="shared" si="4"/>
        <v>1800</v>
      </c>
      <c r="V35" s="8">
        <v>1</v>
      </c>
      <c r="W35" s="12">
        <v>4</v>
      </c>
      <c r="X35" s="2">
        <f t="shared" si="5"/>
        <v>400</v>
      </c>
      <c r="Y35" s="9">
        <v>100</v>
      </c>
      <c r="Z35" s="179">
        <v>100</v>
      </c>
      <c r="AA35" s="2">
        <f t="shared" si="6"/>
        <v>100</v>
      </c>
      <c r="AB35" s="9">
        <v>100</v>
      </c>
      <c r="AC35" s="179">
        <v>100</v>
      </c>
      <c r="AD35" s="2">
        <f t="shared" si="7"/>
        <v>100</v>
      </c>
      <c r="AE35" s="9">
        <v>100</v>
      </c>
      <c r="AF35" s="183">
        <v>100</v>
      </c>
      <c r="AG35" s="2">
        <f t="shared" si="8"/>
        <v>100</v>
      </c>
      <c r="AH35" s="9">
        <v>100</v>
      </c>
      <c r="AI35" s="179">
        <v>100</v>
      </c>
      <c r="AJ35" s="1">
        <f t="shared" si="9"/>
        <v>100</v>
      </c>
      <c r="AK35" s="9">
        <v>100</v>
      </c>
      <c r="AL35" s="179">
        <v>0</v>
      </c>
      <c r="AM35" s="1">
        <f t="shared" si="10"/>
        <v>0</v>
      </c>
      <c r="AN35" s="9"/>
      <c r="AO35" s="12"/>
      <c r="AP35" s="1"/>
      <c r="AQ35" s="9"/>
      <c r="AR35" s="12"/>
      <c r="AS35" s="60"/>
      <c r="AT35" s="9"/>
      <c r="AU35" s="12"/>
      <c r="AV35" s="163"/>
      <c r="AW35" s="138"/>
      <c r="AX35" s="139"/>
      <c r="AY35" s="19"/>
      <c r="AZ35" s="138"/>
      <c r="BA35" s="139"/>
      <c r="BB35" s="19"/>
      <c r="BC35" s="18">
        <f t="shared" si="24"/>
        <v>3580</v>
      </c>
      <c r="BD35" s="45">
        <f>BC35/11</f>
        <v>325.45454545454544</v>
      </c>
    </row>
    <row r="36" spans="1:56" s="61" customFormat="1">
      <c r="A36" s="298"/>
      <c r="B36" s="296"/>
      <c r="C36" s="60" t="s">
        <v>115</v>
      </c>
      <c r="D36" s="60">
        <v>100</v>
      </c>
      <c r="E36" s="60">
        <v>100</v>
      </c>
      <c r="F36" s="190">
        <f t="shared" si="15"/>
        <v>100</v>
      </c>
      <c r="G36" s="60">
        <v>50</v>
      </c>
      <c r="H36" s="242">
        <v>100</v>
      </c>
      <c r="I36" s="2">
        <f t="shared" si="1"/>
        <v>200</v>
      </c>
      <c r="J36" s="28"/>
      <c r="K36" s="155"/>
      <c r="L36" s="2"/>
      <c r="M36" s="28"/>
      <c r="N36" s="155"/>
      <c r="O36" s="2"/>
      <c r="P36" s="28"/>
      <c r="Q36" s="155"/>
      <c r="R36" s="2"/>
      <c r="S36" s="28"/>
      <c r="T36" s="155"/>
      <c r="U36" s="2"/>
      <c r="V36" s="29"/>
      <c r="W36" s="155"/>
      <c r="X36" s="2"/>
      <c r="Y36" s="155"/>
      <c r="Z36" s="184"/>
      <c r="AA36" s="2"/>
      <c r="AB36" s="28"/>
      <c r="AC36" s="38"/>
      <c r="AD36" s="2"/>
      <c r="AE36" s="155"/>
      <c r="AF36" s="152"/>
      <c r="AG36" s="2"/>
      <c r="AH36" s="150">
        <v>100</v>
      </c>
      <c r="AI36" s="189">
        <v>100</v>
      </c>
      <c r="AJ36" s="1">
        <f t="shared" si="9"/>
        <v>100</v>
      </c>
      <c r="AK36" s="150">
        <v>100</v>
      </c>
      <c r="AL36" s="189">
        <v>100</v>
      </c>
      <c r="AM36" s="1">
        <f t="shared" si="10"/>
        <v>100</v>
      </c>
      <c r="AN36" s="150">
        <v>12.5</v>
      </c>
      <c r="AO36" s="150">
        <v>50</v>
      </c>
      <c r="AP36" s="60">
        <f>AO36/AN36*100</f>
        <v>400</v>
      </c>
      <c r="AQ36" s="60">
        <v>8</v>
      </c>
      <c r="AR36" s="60">
        <v>8</v>
      </c>
      <c r="AS36" s="60">
        <f t="shared" si="14"/>
        <v>100</v>
      </c>
      <c r="AT36" s="150">
        <v>80</v>
      </c>
      <c r="AU36" s="150">
        <v>80</v>
      </c>
      <c r="AV36" s="147">
        <f t="shared" si="16"/>
        <v>100</v>
      </c>
      <c r="AW36" s="147">
        <v>100</v>
      </c>
      <c r="AX36" s="147">
        <v>100</v>
      </c>
      <c r="AY36" s="147">
        <v>100</v>
      </c>
      <c r="AZ36" s="147">
        <v>100</v>
      </c>
      <c r="BA36" s="147">
        <v>100</v>
      </c>
      <c r="BB36" s="147">
        <v>100</v>
      </c>
      <c r="BC36" s="148">
        <f>F36+I36+AJ36+AM36+AP36+AS36+AV36+AY36+BB36</f>
        <v>1300</v>
      </c>
      <c r="BD36" s="149">
        <f>BC36/9</f>
        <v>144.44444444444446</v>
      </c>
    </row>
    <row r="37" spans="1:56">
      <c r="A37" s="131">
        <v>22</v>
      </c>
      <c r="B37" s="28" t="s">
        <v>20</v>
      </c>
      <c r="C37" s="1" t="s">
        <v>114</v>
      </c>
      <c r="D37" s="9">
        <v>100</v>
      </c>
      <c r="E37" s="12">
        <v>100</v>
      </c>
      <c r="F37" s="2">
        <f t="shared" si="15"/>
        <v>100</v>
      </c>
      <c r="G37" s="9">
        <v>25</v>
      </c>
      <c r="H37" s="181">
        <v>50</v>
      </c>
      <c r="I37" s="2">
        <f t="shared" si="1"/>
        <v>200</v>
      </c>
      <c r="J37" s="9">
        <v>0</v>
      </c>
      <c r="K37" s="54">
        <v>0</v>
      </c>
      <c r="L37" s="2">
        <v>0</v>
      </c>
      <c r="M37" s="9">
        <v>100</v>
      </c>
      <c r="N37" s="54">
        <v>100</v>
      </c>
      <c r="O37" s="2">
        <f t="shared" si="2"/>
        <v>100</v>
      </c>
      <c r="P37" s="9">
        <v>25</v>
      </c>
      <c r="Q37" s="54">
        <v>25</v>
      </c>
      <c r="R37" s="2">
        <f t="shared" si="3"/>
        <v>100</v>
      </c>
      <c r="S37" s="9">
        <v>7</v>
      </c>
      <c r="T37" s="54">
        <v>7</v>
      </c>
      <c r="U37" s="2">
        <f t="shared" si="4"/>
        <v>100</v>
      </c>
      <c r="V37" s="8">
        <v>2</v>
      </c>
      <c r="W37" s="54">
        <v>2</v>
      </c>
      <c r="X37" s="2">
        <f t="shared" si="5"/>
        <v>100</v>
      </c>
      <c r="Y37" s="55">
        <v>100</v>
      </c>
      <c r="Z37" s="185">
        <v>100</v>
      </c>
      <c r="AA37" s="2">
        <f t="shared" si="6"/>
        <v>100</v>
      </c>
      <c r="AB37" s="9">
        <v>100</v>
      </c>
      <c r="AC37" s="179">
        <v>100</v>
      </c>
      <c r="AD37" s="2">
        <f t="shared" si="7"/>
        <v>100</v>
      </c>
      <c r="AE37" s="55">
        <v>100</v>
      </c>
      <c r="AF37" s="183">
        <v>100</v>
      </c>
      <c r="AG37" s="2">
        <f t="shared" si="8"/>
        <v>100</v>
      </c>
      <c r="AH37" s="55">
        <v>80</v>
      </c>
      <c r="AI37" s="185">
        <v>80</v>
      </c>
      <c r="AJ37" s="1">
        <f t="shared" si="9"/>
        <v>100</v>
      </c>
      <c r="AK37" s="55">
        <v>100</v>
      </c>
      <c r="AL37" s="185">
        <v>100</v>
      </c>
      <c r="AM37" s="1">
        <f t="shared" si="10"/>
        <v>100</v>
      </c>
      <c r="AN37" s="55"/>
      <c r="AO37" s="54"/>
      <c r="AP37" s="1"/>
      <c r="AQ37" s="9"/>
      <c r="AR37" s="12"/>
      <c r="AS37" s="60"/>
      <c r="AT37" s="55"/>
      <c r="AU37" s="54"/>
      <c r="AV37" s="163"/>
      <c r="AW37" s="138"/>
      <c r="AX37" s="139"/>
      <c r="AY37" s="19"/>
      <c r="AZ37" s="138"/>
      <c r="BA37" s="139"/>
      <c r="BB37" s="19"/>
      <c r="BC37" s="18">
        <f t="shared" ref="BC37:BC38" si="26">F37+I37+L37+O37+R37+U37+X37+AA37+AD37+AG37+AJ37+AM37</f>
        <v>1200</v>
      </c>
      <c r="BD37" s="45">
        <f t="shared" ref="BD37:BD38" si="27">BC37/12</f>
        <v>100</v>
      </c>
    </row>
    <row r="38" spans="1:56">
      <c r="A38" s="297">
        <v>23</v>
      </c>
      <c r="B38" s="295" t="s">
        <v>21</v>
      </c>
      <c r="C38" s="1" t="s">
        <v>114</v>
      </c>
      <c r="D38" s="9">
        <v>100</v>
      </c>
      <c r="E38" s="12">
        <v>100</v>
      </c>
      <c r="F38" s="2">
        <f t="shared" si="15"/>
        <v>100</v>
      </c>
      <c r="G38" s="9">
        <v>11</v>
      </c>
      <c r="H38" s="181">
        <v>100</v>
      </c>
      <c r="I38" s="2">
        <f t="shared" si="1"/>
        <v>909.09090909090912</v>
      </c>
      <c r="J38" s="9">
        <v>0</v>
      </c>
      <c r="K38" s="57">
        <v>0</v>
      </c>
      <c r="L38" s="2">
        <v>0</v>
      </c>
      <c r="M38" s="9">
        <v>100</v>
      </c>
      <c r="N38" s="57">
        <v>100</v>
      </c>
      <c r="O38" s="2">
        <f t="shared" si="2"/>
        <v>100</v>
      </c>
      <c r="P38" s="9">
        <v>25</v>
      </c>
      <c r="Q38" s="57">
        <v>25</v>
      </c>
      <c r="R38" s="2">
        <f t="shared" si="3"/>
        <v>100</v>
      </c>
      <c r="S38" s="9">
        <v>3</v>
      </c>
      <c r="T38" s="57">
        <v>3</v>
      </c>
      <c r="U38" s="2">
        <f t="shared" si="4"/>
        <v>100</v>
      </c>
      <c r="V38" s="8">
        <v>1</v>
      </c>
      <c r="W38" s="57">
        <v>1</v>
      </c>
      <c r="X38" s="2">
        <f t="shared" si="5"/>
        <v>100</v>
      </c>
      <c r="Y38" s="140">
        <v>100</v>
      </c>
      <c r="Z38" s="186">
        <v>100</v>
      </c>
      <c r="AA38" s="2">
        <f t="shared" si="6"/>
        <v>100</v>
      </c>
      <c r="AB38" s="9">
        <v>100</v>
      </c>
      <c r="AC38" s="179">
        <v>100</v>
      </c>
      <c r="AD38" s="2">
        <f t="shared" si="7"/>
        <v>100</v>
      </c>
      <c r="AE38" s="140">
        <v>100</v>
      </c>
      <c r="AF38" s="53">
        <v>100</v>
      </c>
      <c r="AG38" s="2">
        <f t="shared" si="8"/>
        <v>100</v>
      </c>
      <c r="AH38" s="55">
        <v>100</v>
      </c>
      <c r="AI38" s="185">
        <v>100</v>
      </c>
      <c r="AJ38" s="1">
        <f t="shared" si="9"/>
        <v>100</v>
      </c>
      <c r="AK38" s="55">
        <v>0</v>
      </c>
      <c r="AL38" s="185">
        <v>0</v>
      </c>
      <c r="AM38" s="1">
        <v>0</v>
      </c>
      <c r="AN38" s="55"/>
      <c r="AO38" s="54"/>
      <c r="AP38" s="1"/>
      <c r="AQ38" s="9"/>
      <c r="AR38" s="12"/>
      <c r="AS38" s="60"/>
      <c r="AT38" s="55"/>
      <c r="AU38" s="54"/>
      <c r="AV38" s="163"/>
      <c r="AW38" s="138"/>
      <c r="AX38" s="139"/>
      <c r="AY38" s="19"/>
      <c r="AZ38" s="138"/>
      <c r="BA38" s="139"/>
      <c r="BB38" s="19"/>
      <c r="BC38" s="18">
        <f t="shared" si="26"/>
        <v>1809.090909090909</v>
      </c>
      <c r="BD38" s="45">
        <f t="shared" si="27"/>
        <v>150.75757575757575</v>
      </c>
    </row>
    <row r="39" spans="1:56" s="61" customFormat="1">
      <c r="A39" s="298"/>
      <c r="B39" s="296"/>
      <c r="C39" s="60" t="s">
        <v>115</v>
      </c>
      <c r="D39" s="60">
        <v>100</v>
      </c>
      <c r="E39" s="60">
        <v>100</v>
      </c>
      <c r="F39" s="2">
        <f t="shared" si="15"/>
        <v>100</v>
      </c>
      <c r="G39" s="60">
        <v>50</v>
      </c>
      <c r="H39" s="60">
        <v>50</v>
      </c>
      <c r="I39" s="2">
        <f t="shared" si="1"/>
        <v>100</v>
      </c>
      <c r="J39" s="28"/>
      <c r="K39" s="156"/>
      <c r="L39" s="2"/>
      <c r="M39" s="28"/>
      <c r="N39" s="156"/>
      <c r="O39" s="2"/>
      <c r="P39" s="28"/>
      <c r="Q39" s="156"/>
      <c r="R39" s="29"/>
      <c r="S39" s="28"/>
      <c r="T39" s="157"/>
      <c r="U39" s="2"/>
      <c r="V39" s="29"/>
      <c r="W39" s="156"/>
      <c r="X39" s="2"/>
      <c r="Y39" s="156"/>
      <c r="Z39" s="156"/>
      <c r="AA39" s="2"/>
      <c r="AB39" s="28"/>
      <c r="AC39" s="28"/>
      <c r="AD39" s="2"/>
      <c r="AE39" s="156"/>
      <c r="AF39" s="153"/>
      <c r="AG39" s="2"/>
      <c r="AH39" s="146">
        <v>100</v>
      </c>
      <c r="AI39" s="188">
        <v>100</v>
      </c>
      <c r="AJ39" s="1">
        <f t="shared" si="9"/>
        <v>100</v>
      </c>
      <c r="AK39" s="146">
        <v>100</v>
      </c>
      <c r="AL39" s="188">
        <v>100</v>
      </c>
      <c r="AM39" s="1">
        <f t="shared" si="10"/>
        <v>100</v>
      </c>
      <c r="AN39" s="146">
        <v>50</v>
      </c>
      <c r="AO39" s="146">
        <v>50</v>
      </c>
      <c r="AP39" s="60">
        <f>AO39/AN39*100</f>
        <v>100</v>
      </c>
      <c r="AQ39" s="60">
        <v>2</v>
      </c>
      <c r="AR39" s="60">
        <v>2</v>
      </c>
      <c r="AS39" s="60">
        <f t="shared" si="14"/>
        <v>100</v>
      </c>
      <c r="AT39" s="146">
        <v>80</v>
      </c>
      <c r="AU39" s="246">
        <v>80</v>
      </c>
      <c r="AV39" s="147">
        <f t="shared" si="16"/>
        <v>100</v>
      </c>
      <c r="AW39" s="147">
        <v>100</v>
      </c>
      <c r="AX39" s="147">
        <v>100</v>
      </c>
      <c r="AY39" s="147">
        <v>100</v>
      </c>
      <c r="AZ39" s="147">
        <v>100</v>
      </c>
      <c r="BA39" s="147">
        <v>100</v>
      </c>
      <c r="BB39" s="147">
        <v>100</v>
      </c>
      <c r="BC39" s="148">
        <f>F39+I39+AJ39+AM39+AP39+AS39+AV39+AY39+BB39</f>
        <v>900</v>
      </c>
      <c r="BD39" s="149">
        <f>BC39/9</f>
        <v>100</v>
      </c>
    </row>
    <row r="41" spans="1:56">
      <c r="A41" s="3"/>
    </row>
    <row r="42" spans="1:56">
      <c r="A42" s="3"/>
    </row>
    <row r="43" spans="1:56">
      <c r="A43" s="3"/>
    </row>
    <row r="45" spans="1:56">
      <c r="S45" s="34"/>
      <c r="T45" s="43"/>
    </row>
  </sheetData>
  <mergeCells count="75">
    <mergeCell ref="A4:A6"/>
    <mergeCell ref="B4:B6"/>
    <mergeCell ref="D4:E4"/>
    <mergeCell ref="F4:F6"/>
    <mergeCell ref="D5:E5"/>
    <mergeCell ref="C4:C6"/>
    <mergeCell ref="U4:U6"/>
    <mergeCell ref="AD4:AD6"/>
    <mergeCell ref="AE4:AF4"/>
    <mergeCell ref="P5:Q5"/>
    <mergeCell ref="G4:H4"/>
    <mergeCell ref="I4:I6"/>
    <mergeCell ref="J4:K4"/>
    <mergeCell ref="L4:L6"/>
    <mergeCell ref="M4:N4"/>
    <mergeCell ref="G5:H5"/>
    <mergeCell ref="S5:T5"/>
    <mergeCell ref="O4:O6"/>
    <mergeCell ref="P4:Q4"/>
    <mergeCell ref="R4:R6"/>
    <mergeCell ref="S4:T4"/>
    <mergeCell ref="AE5:AF5"/>
    <mergeCell ref="V5:W5"/>
    <mergeCell ref="Y5:Z5"/>
    <mergeCell ref="V4:W4"/>
    <mergeCell ref="X4:X6"/>
    <mergeCell ref="Y4:Z4"/>
    <mergeCell ref="AA4:AA6"/>
    <mergeCell ref="AB4:AC4"/>
    <mergeCell ref="AB5:AC5"/>
    <mergeCell ref="BC4:BD5"/>
    <mergeCell ref="AN4:AO4"/>
    <mergeCell ref="AP4:AP6"/>
    <mergeCell ref="AN5:AO5"/>
    <mergeCell ref="AV4:AV6"/>
    <mergeCell ref="AT5:AU5"/>
    <mergeCell ref="AQ4:AR4"/>
    <mergeCell ref="AS4:AS6"/>
    <mergeCell ref="AQ5:AR5"/>
    <mergeCell ref="AT4:AU4"/>
    <mergeCell ref="AW4:AX4"/>
    <mergeCell ref="AW5:AX5"/>
    <mergeCell ref="AY4:AY6"/>
    <mergeCell ref="AZ4:BA4"/>
    <mergeCell ref="AZ5:BA5"/>
    <mergeCell ref="BB4:BB6"/>
    <mergeCell ref="B15:B16"/>
    <mergeCell ref="A15:A16"/>
    <mergeCell ref="B13:B14"/>
    <mergeCell ref="A13:A14"/>
    <mergeCell ref="AH4:AI4"/>
    <mergeCell ref="AJ4:AJ6"/>
    <mergeCell ref="AH5:AI5"/>
    <mergeCell ref="AK4:AL4"/>
    <mergeCell ref="AM4:AM6"/>
    <mergeCell ref="AK5:AL5"/>
    <mergeCell ref="AG4:AG6"/>
    <mergeCell ref="J5:K5"/>
    <mergeCell ref="M5:N5"/>
    <mergeCell ref="B17:B18"/>
    <mergeCell ref="A17:A18"/>
    <mergeCell ref="B19:B20"/>
    <mergeCell ref="A19:A20"/>
    <mergeCell ref="B22:B23"/>
    <mergeCell ref="A22:A23"/>
    <mergeCell ref="B35:B36"/>
    <mergeCell ref="A35:A36"/>
    <mergeCell ref="B38:B39"/>
    <mergeCell ref="A38:A39"/>
    <mergeCell ref="B24:B25"/>
    <mergeCell ref="A24:A25"/>
    <mergeCell ref="B29:B30"/>
    <mergeCell ref="A29:A30"/>
    <mergeCell ref="B32:B33"/>
    <mergeCell ref="A32:A33"/>
  </mergeCells>
  <pageMargins left="0.25" right="0.25" top="0.75" bottom="0.75" header="0.3" footer="0.3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F12"/>
  <sheetViews>
    <sheetView workbookViewId="0">
      <selection activeCell="T7" sqref="T7"/>
    </sheetView>
  </sheetViews>
  <sheetFormatPr defaultRowHeight="15"/>
  <cols>
    <col min="1" max="1" width="4.42578125" customWidth="1"/>
    <col min="2" max="2" width="15.85546875" customWidth="1"/>
    <col min="3" max="3" width="5.85546875" customWidth="1"/>
    <col min="4" max="4" width="6.5703125" customWidth="1"/>
    <col min="5" max="5" width="5.28515625" customWidth="1"/>
    <col min="6" max="6" width="6.42578125" customWidth="1"/>
    <col min="7" max="7" width="6" customWidth="1"/>
    <col min="8" max="8" width="5.42578125" customWidth="1"/>
    <col min="9" max="9" width="5.7109375" customWidth="1"/>
    <col min="10" max="10" width="6.140625" customWidth="1"/>
    <col min="11" max="11" width="4.7109375" customWidth="1"/>
    <col min="12" max="12" width="4.85546875" customWidth="1"/>
    <col min="13" max="13" width="5.140625" customWidth="1"/>
    <col min="14" max="14" width="5.28515625" customWidth="1"/>
    <col min="15" max="15" width="4.7109375" customWidth="1"/>
    <col min="16" max="17" width="5.5703125" customWidth="1"/>
    <col min="18" max="18" width="4.7109375" customWidth="1"/>
    <col min="19" max="19" width="5.5703125" customWidth="1"/>
    <col min="20" max="20" width="5" customWidth="1"/>
    <col min="21" max="21" width="4.7109375" customWidth="1"/>
    <col min="22" max="22" width="4.28515625" customWidth="1"/>
    <col min="23" max="23" width="5.7109375" customWidth="1"/>
    <col min="24" max="25" width="5.140625" customWidth="1"/>
    <col min="26" max="26" width="5.42578125" customWidth="1"/>
    <col min="27" max="27" width="4.28515625" customWidth="1"/>
    <col min="28" max="29" width="5.5703125" customWidth="1"/>
    <col min="30" max="30" width="1.28515625" customWidth="1"/>
    <col min="31" max="31" width="12.5703125" customWidth="1"/>
  </cols>
  <sheetData>
    <row r="2" spans="1:32">
      <c r="A2" s="4"/>
      <c r="B2" s="4"/>
      <c r="C2" s="4"/>
      <c r="D2" s="4"/>
      <c r="E2" s="4"/>
    </row>
    <row r="3" spans="1:32" ht="15.75" thickBot="1"/>
    <row r="4" spans="1:32" ht="100.5" customHeight="1">
      <c r="A4" s="269" t="s">
        <v>46</v>
      </c>
      <c r="B4" s="269" t="s">
        <v>0</v>
      </c>
      <c r="C4" s="313" t="s">
        <v>149</v>
      </c>
      <c r="D4" s="314"/>
      <c r="E4" s="309" t="s">
        <v>48</v>
      </c>
      <c r="F4" s="315" t="s">
        <v>150</v>
      </c>
      <c r="G4" s="316"/>
      <c r="H4" s="302" t="s">
        <v>48</v>
      </c>
      <c r="I4" s="315" t="s">
        <v>151</v>
      </c>
      <c r="J4" s="316"/>
      <c r="K4" s="301" t="s">
        <v>48</v>
      </c>
      <c r="L4" s="313" t="s">
        <v>152</v>
      </c>
      <c r="M4" s="314"/>
      <c r="N4" s="303" t="s">
        <v>48</v>
      </c>
      <c r="O4" s="315" t="s">
        <v>153</v>
      </c>
      <c r="P4" s="316"/>
      <c r="Q4" s="302" t="s">
        <v>48</v>
      </c>
      <c r="R4" s="315" t="s">
        <v>154</v>
      </c>
      <c r="S4" s="316"/>
      <c r="T4" s="302" t="s">
        <v>48</v>
      </c>
      <c r="U4" s="315" t="s">
        <v>155</v>
      </c>
      <c r="V4" s="316"/>
      <c r="W4" s="302" t="s">
        <v>48</v>
      </c>
      <c r="X4" s="299" t="s">
        <v>156</v>
      </c>
      <c r="Y4" s="300"/>
      <c r="Z4" s="303" t="s">
        <v>48</v>
      </c>
      <c r="AA4" s="315" t="s">
        <v>157</v>
      </c>
      <c r="AB4" s="316"/>
      <c r="AC4" s="302" t="s">
        <v>48</v>
      </c>
      <c r="AD4" s="267" t="s">
        <v>65</v>
      </c>
      <c r="AE4" s="267"/>
    </row>
    <row r="5" spans="1:32" ht="22.5" customHeight="1">
      <c r="A5" s="270"/>
      <c r="B5" s="270"/>
      <c r="C5" s="281" t="s">
        <v>47</v>
      </c>
      <c r="D5" s="267"/>
      <c r="E5" s="285"/>
      <c r="F5" s="279" t="s">
        <v>47</v>
      </c>
      <c r="G5" s="280"/>
      <c r="H5" s="277"/>
      <c r="I5" s="279" t="s">
        <v>47</v>
      </c>
      <c r="J5" s="280"/>
      <c r="K5" s="287"/>
      <c r="L5" s="281" t="s">
        <v>47</v>
      </c>
      <c r="M5" s="267"/>
      <c r="N5" s="293"/>
      <c r="O5" s="279" t="s">
        <v>47</v>
      </c>
      <c r="P5" s="280"/>
      <c r="Q5" s="277"/>
      <c r="R5" s="279" t="s">
        <v>47</v>
      </c>
      <c r="S5" s="280"/>
      <c r="T5" s="277"/>
      <c r="U5" s="279" t="s">
        <v>47</v>
      </c>
      <c r="V5" s="280"/>
      <c r="W5" s="277"/>
      <c r="X5" s="279" t="s">
        <v>47</v>
      </c>
      <c r="Y5" s="280"/>
      <c r="Z5" s="293"/>
      <c r="AA5" s="279" t="s">
        <v>47</v>
      </c>
      <c r="AB5" s="280"/>
      <c r="AC5" s="277"/>
      <c r="AD5" s="267"/>
      <c r="AE5" s="267"/>
    </row>
    <row r="6" spans="1:32" ht="114" thickBot="1">
      <c r="A6" s="271"/>
      <c r="B6" s="271"/>
      <c r="C6" s="7" t="s">
        <v>105</v>
      </c>
      <c r="D6" s="10" t="s">
        <v>217</v>
      </c>
      <c r="E6" s="286"/>
      <c r="F6" s="7" t="s">
        <v>105</v>
      </c>
      <c r="G6" s="10" t="s">
        <v>217</v>
      </c>
      <c r="H6" s="278"/>
      <c r="I6" s="7" t="s">
        <v>105</v>
      </c>
      <c r="J6" s="10" t="s">
        <v>217</v>
      </c>
      <c r="K6" s="288"/>
      <c r="L6" s="7" t="s">
        <v>105</v>
      </c>
      <c r="M6" s="10" t="s">
        <v>217</v>
      </c>
      <c r="N6" s="294"/>
      <c r="O6" s="7" t="s">
        <v>105</v>
      </c>
      <c r="P6" s="10" t="s">
        <v>217</v>
      </c>
      <c r="Q6" s="278"/>
      <c r="R6" s="7" t="s">
        <v>105</v>
      </c>
      <c r="S6" s="10" t="s">
        <v>217</v>
      </c>
      <c r="T6" s="278"/>
      <c r="U6" s="7" t="s">
        <v>105</v>
      </c>
      <c r="V6" s="10" t="s">
        <v>217</v>
      </c>
      <c r="W6" s="278"/>
      <c r="X6" s="7" t="s">
        <v>105</v>
      </c>
      <c r="Y6" s="10" t="s">
        <v>217</v>
      </c>
      <c r="Z6" s="294"/>
      <c r="AA6" s="7" t="s">
        <v>105</v>
      </c>
      <c r="AB6" s="10" t="s">
        <v>217</v>
      </c>
      <c r="AC6" s="278"/>
      <c r="AD6" s="1"/>
      <c r="AE6" s="20" t="s">
        <v>66</v>
      </c>
    </row>
    <row r="7" spans="1:32">
      <c r="A7" s="2">
        <v>1</v>
      </c>
      <c r="B7" s="1" t="s">
        <v>22</v>
      </c>
      <c r="C7" s="8">
        <v>27</v>
      </c>
      <c r="D7" s="11">
        <v>27</v>
      </c>
      <c r="E7" s="2">
        <f>D7/C7*100</f>
        <v>100</v>
      </c>
      <c r="F7" s="8">
        <v>100</v>
      </c>
      <c r="G7" s="11">
        <v>100</v>
      </c>
      <c r="H7" s="2">
        <f>G7/F7*100</f>
        <v>100</v>
      </c>
      <c r="I7" s="8">
        <v>100</v>
      </c>
      <c r="J7" s="11">
        <v>100</v>
      </c>
      <c r="K7" s="2">
        <f>J7/I7*100</f>
        <v>100</v>
      </c>
      <c r="L7" s="8">
        <v>97</v>
      </c>
      <c r="M7" s="187">
        <v>97</v>
      </c>
      <c r="N7" s="2">
        <f>M7/L7*100</f>
        <v>100</v>
      </c>
      <c r="O7" s="8">
        <v>100</v>
      </c>
      <c r="P7" s="11">
        <v>100</v>
      </c>
      <c r="Q7" s="2">
        <f>P7/O7*100</f>
        <v>100</v>
      </c>
      <c r="R7" s="8">
        <v>85</v>
      </c>
      <c r="S7" s="11">
        <v>100</v>
      </c>
      <c r="T7" s="2">
        <f>S7/R7*100</f>
        <v>117.64705882352942</v>
      </c>
      <c r="U7" s="8">
        <v>100</v>
      </c>
      <c r="V7" s="11">
        <v>100</v>
      </c>
      <c r="W7" s="2">
        <f>V7/U7*100</f>
        <v>100</v>
      </c>
      <c r="X7" s="8">
        <v>100</v>
      </c>
      <c r="Y7" s="11">
        <v>100</v>
      </c>
      <c r="Z7" s="2">
        <f>Y7/X7*100</f>
        <v>100</v>
      </c>
      <c r="AA7" s="8">
        <v>2</v>
      </c>
      <c r="AB7" s="161">
        <v>2</v>
      </c>
      <c r="AC7" s="2">
        <f>AB7/AA7*100</f>
        <v>100</v>
      </c>
      <c r="AD7" s="16">
        <f>E7+H7+K7+N7+Q7+T7+W7+Z7+AC7</f>
        <v>917.64705882352939</v>
      </c>
      <c r="AE7" s="44">
        <f>AD7/9</f>
        <v>101.96078431372548</v>
      </c>
    </row>
    <row r="8" spans="1:32">
      <c r="A8" s="1">
        <v>2</v>
      </c>
      <c r="B8" s="1" t="s">
        <v>23</v>
      </c>
      <c r="C8" s="9">
        <v>25</v>
      </c>
      <c r="D8" s="12">
        <v>25</v>
      </c>
      <c r="E8" s="2">
        <f>D8/C8*100</f>
        <v>100</v>
      </c>
      <c r="F8" s="9">
        <v>90</v>
      </c>
      <c r="G8" s="12">
        <v>90</v>
      </c>
      <c r="H8" s="2">
        <f>G8/F8*100</f>
        <v>100</v>
      </c>
      <c r="I8" s="9">
        <v>100</v>
      </c>
      <c r="J8" s="12">
        <v>100</v>
      </c>
      <c r="K8" s="2">
        <f>J8/I8*100</f>
        <v>100</v>
      </c>
      <c r="L8" s="9">
        <v>120</v>
      </c>
      <c r="M8" s="12">
        <v>141</v>
      </c>
      <c r="N8" s="2">
        <f>M8/L8*100</f>
        <v>117.5</v>
      </c>
      <c r="O8" s="9">
        <v>100</v>
      </c>
      <c r="P8" s="12">
        <v>100</v>
      </c>
      <c r="Q8" s="2">
        <f>P8/O8*100</f>
        <v>100</v>
      </c>
      <c r="R8" s="9">
        <v>95</v>
      </c>
      <c r="S8" s="12">
        <v>100</v>
      </c>
      <c r="T8" s="2">
        <f>S8/R8*100</f>
        <v>105.26315789473684</v>
      </c>
      <c r="U8" s="9">
        <v>100</v>
      </c>
      <c r="V8" s="12">
        <v>100</v>
      </c>
      <c r="W8" s="2">
        <f>V8/U8*100</f>
        <v>100</v>
      </c>
      <c r="X8" s="9">
        <v>100</v>
      </c>
      <c r="Y8" s="12">
        <v>100</v>
      </c>
      <c r="Z8" s="2">
        <f>Y8/X8*100</f>
        <v>100</v>
      </c>
      <c r="AA8" s="9">
        <v>3</v>
      </c>
      <c r="AB8" s="12">
        <v>3</v>
      </c>
      <c r="AC8" s="2">
        <f>AB8/AA8*100</f>
        <v>100</v>
      </c>
      <c r="AD8" s="16">
        <f>E8+H8+K8+N8+Q8+T8+W8+Z8+AC8</f>
        <v>922.76315789473688</v>
      </c>
      <c r="AE8" s="44">
        <f>AD8/9</f>
        <v>102.52923976608187</v>
      </c>
      <c r="AF8" s="43"/>
    </row>
    <row r="10" spans="1:32">
      <c r="A10" s="3" t="s">
        <v>52</v>
      </c>
      <c r="B10" t="s">
        <v>49</v>
      </c>
    </row>
    <row r="11" spans="1:32">
      <c r="A11" s="3" t="s">
        <v>52</v>
      </c>
      <c r="B11" t="s">
        <v>50</v>
      </c>
    </row>
    <row r="12" spans="1:32">
      <c r="A12" s="3" t="s">
        <v>52</v>
      </c>
      <c r="B12" t="s">
        <v>51</v>
      </c>
    </row>
  </sheetData>
  <mergeCells count="30">
    <mergeCell ref="AC4:AC6"/>
    <mergeCell ref="AD4:AE5"/>
    <mergeCell ref="H4:H6"/>
    <mergeCell ref="R4:S4"/>
    <mergeCell ref="T4:T6"/>
    <mergeCell ref="U4:V4"/>
    <mergeCell ref="O5:P5"/>
    <mergeCell ref="W4:W6"/>
    <mergeCell ref="I4:J4"/>
    <mergeCell ref="K4:K6"/>
    <mergeCell ref="L4:M4"/>
    <mergeCell ref="N4:N6"/>
    <mergeCell ref="O4:P4"/>
    <mergeCell ref="Q4:Q6"/>
    <mergeCell ref="L5:M5"/>
    <mergeCell ref="I5:J5"/>
    <mergeCell ref="X4:Y4"/>
    <mergeCell ref="Z4:Z6"/>
    <mergeCell ref="R5:S5"/>
    <mergeCell ref="U5:V5"/>
    <mergeCell ref="AA5:AB5"/>
    <mergeCell ref="AA4:AB4"/>
    <mergeCell ref="X5:Y5"/>
    <mergeCell ref="A4:A6"/>
    <mergeCell ref="B4:B6"/>
    <mergeCell ref="C4:D4"/>
    <mergeCell ref="E4:E6"/>
    <mergeCell ref="F4:G4"/>
    <mergeCell ref="C5:D5"/>
    <mergeCell ref="F5:G5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"/>
  <sheetViews>
    <sheetView tabSelected="1" workbookViewId="0">
      <selection activeCell="S12" sqref="S12"/>
    </sheetView>
  </sheetViews>
  <sheetFormatPr defaultRowHeight="15"/>
  <cols>
    <col min="1" max="1" width="4.7109375" customWidth="1"/>
    <col min="2" max="2" width="15.570312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5.28515625" customWidth="1"/>
    <col min="10" max="10" width="7" customWidth="1"/>
    <col min="11" max="11" width="5.28515625" customWidth="1"/>
    <col min="12" max="12" width="5.85546875" customWidth="1"/>
    <col min="13" max="14" width="6" customWidth="1"/>
    <col min="15" max="15" width="7.28515625" customWidth="1"/>
    <col min="16" max="16" width="6.28515625" customWidth="1"/>
    <col min="17" max="17" width="5" customWidth="1"/>
    <col min="18" max="18" width="5.28515625" customWidth="1"/>
    <col min="19" max="19" width="6.85546875" customWidth="1"/>
    <col min="20" max="32" width="6.28515625" customWidth="1"/>
    <col min="33" max="33" width="1.28515625" customWidth="1"/>
    <col min="34" max="34" width="6.5703125" customWidth="1"/>
  </cols>
  <sheetData>
    <row r="1" spans="1:35" ht="15.75" thickBot="1"/>
    <row r="2" spans="1:35" ht="203.25" customHeight="1">
      <c r="A2" s="269" t="s">
        <v>46</v>
      </c>
      <c r="B2" s="269" t="s">
        <v>0</v>
      </c>
      <c r="C2" s="305" t="s">
        <v>76</v>
      </c>
      <c r="D2" s="306"/>
      <c r="E2" s="309" t="s">
        <v>48</v>
      </c>
      <c r="F2" s="305" t="s">
        <v>168</v>
      </c>
      <c r="G2" s="306"/>
      <c r="H2" s="309" t="s">
        <v>48</v>
      </c>
      <c r="I2" s="299" t="s">
        <v>169</v>
      </c>
      <c r="J2" s="300"/>
      <c r="K2" s="302" t="s">
        <v>48</v>
      </c>
      <c r="L2" s="299" t="s">
        <v>170</v>
      </c>
      <c r="M2" s="300"/>
      <c r="N2" s="301" t="s">
        <v>48</v>
      </c>
      <c r="O2" s="305" t="s">
        <v>176</v>
      </c>
      <c r="P2" s="306"/>
      <c r="Q2" s="303" t="s">
        <v>48</v>
      </c>
      <c r="R2" s="299" t="s">
        <v>171</v>
      </c>
      <c r="S2" s="300"/>
      <c r="T2" s="302" t="s">
        <v>48</v>
      </c>
      <c r="U2" s="299" t="s">
        <v>172</v>
      </c>
      <c r="V2" s="300"/>
      <c r="W2" s="302" t="s">
        <v>48</v>
      </c>
      <c r="X2" s="299" t="s">
        <v>173</v>
      </c>
      <c r="Y2" s="300"/>
      <c r="Z2" s="302" t="s">
        <v>48</v>
      </c>
      <c r="AA2" s="299" t="s">
        <v>174</v>
      </c>
      <c r="AB2" s="300"/>
      <c r="AC2" s="301" t="s">
        <v>48</v>
      </c>
      <c r="AD2" s="299" t="s">
        <v>175</v>
      </c>
      <c r="AE2" s="300"/>
      <c r="AF2" s="301" t="s">
        <v>48</v>
      </c>
      <c r="AG2" s="267" t="s">
        <v>65</v>
      </c>
      <c r="AH2" s="267"/>
      <c r="AI2" s="27"/>
    </row>
    <row r="3" spans="1:35" ht="61.5" customHeight="1">
      <c r="A3" s="270"/>
      <c r="B3" s="270"/>
      <c r="C3" s="281" t="s">
        <v>47</v>
      </c>
      <c r="D3" s="267"/>
      <c r="E3" s="285"/>
      <c r="F3" s="281" t="s">
        <v>47</v>
      </c>
      <c r="G3" s="267"/>
      <c r="H3" s="285"/>
      <c r="I3" s="279" t="s">
        <v>47</v>
      </c>
      <c r="J3" s="280"/>
      <c r="K3" s="277"/>
      <c r="L3" s="279" t="s">
        <v>47</v>
      </c>
      <c r="M3" s="280"/>
      <c r="N3" s="287"/>
      <c r="O3" s="281" t="s">
        <v>47</v>
      </c>
      <c r="P3" s="267"/>
      <c r="Q3" s="293"/>
      <c r="R3" s="279" t="s">
        <v>47</v>
      </c>
      <c r="S3" s="280"/>
      <c r="T3" s="277"/>
      <c r="U3" s="279" t="s">
        <v>47</v>
      </c>
      <c r="V3" s="280"/>
      <c r="W3" s="277"/>
      <c r="X3" s="279" t="s">
        <v>47</v>
      </c>
      <c r="Y3" s="280"/>
      <c r="Z3" s="277"/>
      <c r="AA3" s="279" t="s">
        <v>47</v>
      </c>
      <c r="AB3" s="280"/>
      <c r="AC3" s="287"/>
      <c r="AD3" s="279" t="s">
        <v>47</v>
      </c>
      <c r="AE3" s="280"/>
      <c r="AF3" s="287"/>
      <c r="AG3" s="267"/>
      <c r="AH3" s="267"/>
      <c r="AI3" s="27"/>
    </row>
    <row r="4" spans="1:35" ht="60.75" customHeight="1" thickBot="1">
      <c r="A4" s="271"/>
      <c r="B4" s="271"/>
      <c r="C4" s="7" t="s">
        <v>105</v>
      </c>
      <c r="D4" s="10" t="s">
        <v>217</v>
      </c>
      <c r="E4" s="286"/>
      <c r="F4" s="7" t="s">
        <v>105</v>
      </c>
      <c r="G4" s="10" t="s">
        <v>217</v>
      </c>
      <c r="H4" s="286"/>
      <c r="I4" s="7" t="s">
        <v>105</v>
      </c>
      <c r="J4" s="10" t="s">
        <v>217</v>
      </c>
      <c r="K4" s="278"/>
      <c r="L4" s="7" t="s">
        <v>105</v>
      </c>
      <c r="M4" s="10" t="s">
        <v>217</v>
      </c>
      <c r="N4" s="288"/>
      <c r="O4" s="7" t="s">
        <v>105</v>
      </c>
      <c r="P4" s="10" t="s">
        <v>217</v>
      </c>
      <c r="Q4" s="294"/>
      <c r="R4" s="7" t="s">
        <v>105</v>
      </c>
      <c r="S4" s="10" t="s">
        <v>217</v>
      </c>
      <c r="T4" s="278"/>
      <c r="U4" s="7" t="s">
        <v>105</v>
      </c>
      <c r="V4" s="10" t="s">
        <v>217</v>
      </c>
      <c r="W4" s="278"/>
      <c r="X4" s="7" t="s">
        <v>105</v>
      </c>
      <c r="Y4" s="10" t="s">
        <v>217</v>
      </c>
      <c r="Z4" s="278"/>
      <c r="AA4" s="7" t="s">
        <v>105</v>
      </c>
      <c r="AB4" s="10" t="s">
        <v>217</v>
      </c>
      <c r="AC4" s="288"/>
      <c r="AD4" s="7" t="s">
        <v>105</v>
      </c>
      <c r="AE4" s="10" t="s">
        <v>217</v>
      </c>
      <c r="AF4" s="288"/>
      <c r="AG4" s="1"/>
      <c r="AH4" s="20" t="s">
        <v>66</v>
      </c>
      <c r="AI4" s="27"/>
    </row>
    <row r="5" spans="1:35" ht="34.5">
      <c r="A5" s="1">
        <v>1</v>
      </c>
      <c r="B5" s="33" t="s">
        <v>78</v>
      </c>
      <c r="C5" s="9">
        <v>100</v>
      </c>
      <c r="D5" s="12">
        <v>100</v>
      </c>
      <c r="E5" s="2">
        <f>D5/C5*100</f>
        <v>100</v>
      </c>
      <c r="F5" s="9">
        <v>40</v>
      </c>
      <c r="G5" s="12">
        <v>40</v>
      </c>
      <c r="H5" s="2">
        <f>G5/F5*100</f>
        <v>100</v>
      </c>
      <c r="I5" s="9">
        <v>1</v>
      </c>
      <c r="J5" s="12">
        <v>1</v>
      </c>
      <c r="K5" s="2">
        <f>J5/I5*100</f>
        <v>100</v>
      </c>
      <c r="L5" s="9">
        <v>100</v>
      </c>
      <c r="M5" s="12">
        <v>100</v>
      </c>
      <c r="N5" s="2">
        <f>M5/L5*100</f>
        <v>100</v>
      </c>
      <c r="O5" s="9">
        <v>100</v>
      </c>
      <c r="P5" s="12">
        <v>100</v>
      </c>
      <c r="Q5" s="2">
        <f>P5/O5*100</f>
        <v>100</v>
      </c>
      <c r="R5" s="9">
        <v>100</v>
      </c>
      <c r="S5" s="12">
        <v>100</v>
      </c>
      <c r="T5" s="2">
        <f>S5/R5*100</f>
        <v>100</v>
      </c>
      <c r="U5" s="8">
        <v>0</v>
      </c>
      <c r="V5" s="11">
        <v>0</v>
      </c>
      <c r="W5" s="2"/>
      <c r="X5" s="8">
        <v>80</v>
      </c>
      <c r="Y5" s="11">
        <v>80</v>
      </c>
      <c r="Z5" s="2">
        <f>Y5/X5*100</f>
        <v>100</v>
      </c>
      <c r="AA5" s="8">
        <v>1</v>
      </c>
      <c r="AB5" s="11">
        <v>1</v>
      </c>
      <c r="AC5" s="16">
        <f>AB5/AA5*100</f>
        <v>100</v>
      </c>
      <c r="AD5" s="8">
        <v>60</v>
      </c>
      <c r="AE5" s="11">
        <v>80</v>
      </c>
      <c r="AF5" s="16">
        <f>AE5/AD5*100</f>
        <v>133.33333333333331</v>
      </c>
      <c r="AG5" s="1">
        <f>E5+H5+K5+N5+Q5+T5+Z5+AC5+AF5</f>
        <v>933.33333333333326</v>
      </c>
      <c r="AH5" s="44">
        <f>AG5/9</f>
        <v>103.7037037037037</v>
      </c>
      <c r="AI5" s="24"/>
    </row>
  </sheetData>
  <mergeCells count="33">
    <mergeCell ref="A2:A4"/>
    <mergeCell ref="B2:B4"/>
    <mergeCell ref="C2:D2"/>
    <mergeCell ref="E2:E4"/>
    <mergeCell ref="F2:G2"/>
    <mergeCell ref="C3:D3"/>
    <mergeCell ref="F3:G3"/>
    <mergeCell ref="Q2:Q4"/>
    <mergeCell ref="H2:H4"/>
    <mergeCell ref="AC2:AC4"/>
    <mergeCell ref="AA3:AB3"/>
    <mergeCell ref="R3:S3"/>
    <mergeCell ref="I2:J2"/>
    <mergeCell ref="K2:K4"/>
    <mergeCell ref="L2:M2"/>
    <mergeCell ref="N2:N4"/>
    <mergeCell ref="O2:P2"/>
    <mergeCell ref="I3:J3"/>
    <mergeCell ref="L3:M3"/>
    <mergeCell ref="O3:P3"/>
    <mergeCell ref="X2:Y2"/>
    <mergeCell ref="Z2:Z4"/>
    <mergeCell ref="X3:Y3"/>
    <mergeCell ref="AA2:AB2"/>
    <mergeCell ref="AG2:AH3"/>
    <mergeCell ref="R2:S2"/>
    <mergeCell ref="T2:T4"/>
    <mergeCell ref="U2:V2"/>
    <mergeCell ref="W2:W4"/>
    <mergeCell ref="U3:V3"/>
    <mergeCell ref="AD3:AE3"/>
    <mergeCell ref="AD2:AE2"/>
    <mergeCell ref="AF2:AF4"/>
  </mergeCells>
  <pageMargins left="0.25" right="0.25" top="0.75" bottom="0.75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workbookViewId="0">
      <selection activeCell="G4" sqref="G4"/>
    </sheetView>
  </sheetViews>
  <sheetFormatPr defaultRowHeight="15"/>
  <cols>
    <col min="1" max="1" width="4.7109375" customWidth="1"/>
    <col min="2" max="2" width="17.570312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0.85546875" customWidth="1"/>
    <col min="10" max="10" width="6.5703125" customWidth="1"/>
  </cols>
  <sheetData>
    <row r="1" spans="1:11" ht="15.75" thickBot="1"/>
    <row r="2" spans="1:11" ht="203.25" customHeight="1">
      <c r="A2" s="269" t="s">
        <v>46</v>
      </c>
      <c r="B2" s="269" t="s">
        <v>0</v>
      </c>
      <c r="C2" s="305" t="s">
        <v>73</v>
      </c>
      <c r="D2" s="306"/>
      <c r="E2" s="309" t="s">
        <v>48</v>
      </c>
      <c r="F2" s="305" t="s">
        <v>131</v>
      </c>
      <c r="G2" s="306"/>
      <c r="H2" s="309" t="s">
        <v>48</v>
      </c>
      <c r="I2" s="267" t="s">
        <v>65</v>
      </c>
      <c r="J2" s="267"/>
      <c r="K2" s="27"/>
    </row>
    <row r="3" spans="1:11" ht="61.5" customHeight="1">
      <c r="A3" s="270"/>
      <c r="B3" s="270"/>
      <c r="C3" s="281" t="s">
        <v>47</v>
      </c>
      <c r="D3" s="267"/>
      <c r="E3" s="285"/>
      <c r="F3" s="281" t="s">
        <v>47</v>
      </c>
      <c r="G3" s="267"/>
      <c r="H3" s="285"/>
      <c r="I3" s="267"/>
      <c r="J3" s="267"/>
      <c r="K3" s="27"/>
    </row>
    <row r="4" spans="1:11" ht="60.75" customHeight="1" thickBot="1">
      <c r="A4" s="271"/>
      <c r="B4" s="271"/>
      <c r="C4" s="7" t="s">
        <v>105</v>
      </c>
      <c r="D4" s="10" t="s">
        <v>217</v>
      </c>
      <c r="E4" s="286"/>
      <c r="F4" s="7" t="s">
        <v>105</v>
      </c>
      <c r="G4" s="10" t="s">
        <v>217</v>
      </c>
      <c r="H4" s="286"/>
      <c r="I4" s="1"/>
      <c r="J4" s="20" t="s">
        <v>66</v>
      </c>
      <c r="K4" s="27"/>
    </row>
    <row r="5" spans="1:11" ht="34.5">
      <c r="A5" s="1">
        <v>1</v>
      </c>
      <c r="B5" s="33" t="s">
        <v>77</v>
      </c>
      <c r="C5" s="9">
        <v>75</v>
      </c>
      <c r="D5" s="12">
        <v>75</v>
      </c>
      <c r="E5" s="2">
        <f>D5/C5*100</f>
        <v>100</v>
      </c>
      <c r="F5" s="9">
        <v>100</v>
      </c>
      <c r="G5" s="12">
        <v>100</v>
      </c>
      <c r="H5" s="2">
        <f>G5/F5*100</f>
        <v>100</v>
      </c>
      <c r="I5" s="1">
        <f>E5+H5</f>
        <v>200</v>
      </c>
      <c r="J5" s="44">
        <f>I5/2</f>
        <v>100</v>
      </c>
      <c r="K5" s="24"/>
    </row>
  </sheetData>
  <mergeCells count="9">
    <mergeCell ref="I2:J3"/>
    <mergeCell ref="A2:A4"/>
    <mergeCell ref="B2:B4"/>
    <mergeCell ref="C2:D2"/>
    <mergeCell ref="E2:E4"/>
    <mergeCell ref="F2:G2"/>
    <mergeCell ref="C3:D3"/>
    <mergeCell ref="F3:G3"/>
    <mergeCell ref="H2:H4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6"/>
  <sheetViews>
    <sheetView workbookViewId="0">
      <selection activeCell="AK6" sqref="AK6"/>
    </sheetView>
  </sheetViews>
  <sheetFormatPr defaultRowHeight="15"/>
  <cols>
    <col min="1" max="1" width="4.7109375" customWidth="1"/>
    <col min="2" max="2" width="16.7109375" customWidth="1"/>
    <col min="3" max="3" width="5.5703125" customWidth="1"/>
    <col min="4" max="4" width="7.42578125" customWidth="1"/>
    <col min="5" max="6" width="5.5703125" customWidth="1"/>
    <col min="7" max="7" width="7.42578125" customWidth="1"/>
    <col min="8" max="8" width="5.5703125" customWidth="1"/>
    <col min="9" max="9" width="5.28515625" customWidth="1"/>
    <col min="10" max="10" width="6.140625" customWidth="1"/>
    <col min="11" max="11" width="5.85546875" customWidth="1"/>
    <col min="12" max="12" width="5.28515625" customWidth="1"/>
    <col min="13" max="13" width="7" customWidth="1"/>
    <col min="14" max="14" width="5.28515625" customWidth="1"/>
    <col min="15" max="15" width="5.85546875" customWidth="1"/>
    <col min="16" max="17" width="6" customWidth="1"/>
    <col min="18" max="18" width="7.28515625" customWidth="1"/>
    <col min="19" max="19" width="6.28515625" customWidth="1"/>
    <col min="20" max="20" width="5" customWidth="1"/>
    <col min="21" max="21" width="5.28515625" customWidth="1"/>
    <col min="22" max="22" width="6.85546875" customWidth="1"/>
    <col min="23" max="23" width="6.28515625" customWidth="1"/>
    <col min="24" max="24" width="5.5703125" customWidth="1"/>
    <col min="25" max="25" width="7.42578125" customWidth="1"/>
    <col min="26" max="27" width="5.5703125" customWidth="1"/>
    <col min="28" max="28" width="7.42578125" customWidth="1"/>
    <col min="29" max="30" width="5.5703125" customWidth="1"/>
    <col min="31" max="31" width="7.42578125" customWidth="1"/>
    <col min="32" max="33" width="5.5703125" customWidth="1"/>
    <col min="34" max="34" width="7.42578125" customWidth="1"/>
    <col min="35" max="35" width="5.5703125" customWidth="1"/>
    <col min="36" max="36" width="1" customWidth="1"/>
  </cols>
  <sheetData>
    <row r="2" spans="1:37" ht="15.75" customHeight="1" thickBot="1">
      <c r="C2" s="289" t="s">
        <v>164</v>
      </c>
      <c r="D2" s="289"/>
      <c r="E2" s="289"/>
      <c r="F2" s="289"/>
      <c r="G2" s="289"/>
      <c r="H2" s="289"/>
      <c r="I2" s="289"/>
      <c r="J2" s="289"/>
      <c r="K2" s="289"/>
      <c r="L2" s="289" t="s">
        <v>124</v>
      </c>
      <c r="M2" s="289"/>
      <c r="N2" s="289"/>
      <c r="O2" s="289"/>
      <c r="P2" s="289"/>
      <c r="Q2" s="289"/>
      <c r="R2" s="289"/>
      <c r="S2" s="289"/>
      <c r="T2" s="289"/>
      <c r="U2" s="289" t="s">
        <v>165</v>
      </c>
      <c r="V2" s="289"/>
      <c r="W2" s="289"/>
      <c r="X2" s="289"/>
      <c r="Y2" s="289"/>
      <c r="Z2" s="289"/>
      <c r="AA2" s="289"/>
      <c r="AB2" s="289"/>
      <c r="AC2" s="289"/>
      <c r="AD2" s="289" t="s">
        <v>166</v>
      </c>
      <c r="AE2" s="289"/>
      <c r="AF2" s="289"/>
      <c r="AG2" s="289"/>
      <c r="AH2" s="289"/>
      <c r="AI2" s="290"/>
      <c r="AJ2" s="317" t="s">
        <v>167</v>
      </c>
      <c r="AK2" s="318"/>
    </row>
    <row r="3" spans="1:37" ht="203.25" customHeight="1">
      <c r="A3" s="269" t="s">
        <v>46</v>
      </c>
      <c r="B3" s="269" t="s">
        <v>0</v>
      </c>
      <c r="C3" s="272" t="s">
        <v>158</v>
      </c>
      <c r="D3" s="323"/>
      <c r="E3" s="127" t="s">
        <v>48</v>
      </c>
      <c r="F3" s="272" t="s">
        <v>159</v>
      </c>
      <c r="G3" s="323"/>
      <c r="H3" s="127" t="s">
        <v>48</v>
      </c>
      <c r="I3" s="272" t="s">
        <v>160</v>
      </c>
      <c r="J3" s="323"/>
      <c r="K3" s="127" t="s">
        <v>48</v>
      </c>
      <c r="L3" s="272" t="s">
        <v>161</v>
      </c>
      <c r="M3" s="323"/>
      <c r="N3" s="127" t="s">
        <v>48</v>
      </c>
      <c r="O3" s="272" t="s">
        <v>159</v>
      </c>
      <c r="P3" s="323"/>
      <c r="Q3" s="127" t="s">
        <v>48</v>
      </c>
      <c r="R3" s="272" t="s">
        <v>162</v>
      </c>
      <c r="S3" s="323"/>
      <c r="T3" s="127" t="s">
        <v>48</v>
      </c>
      <c r="U3" s="272" t="s">
        <v>158</v>
      </c>
      <c r="V3" s="323"/>
      <c r="W3" s="127" t="s">
        <v>48</v>
      </c>
      <c r="X3" s="272" t="s">
        <v>159</v>
      </c>
      <c r="Y3" s="323"/>
      <c r="Z3" s="127" t="s">
        <v>48</v>
      </c>
      <c r="AA3" s="272" t="s">
        <v>162</v>
      </c>
      <c r="AB3" s="323"/>
      <c r="AC3" s="127" t="s">
        <v>48</v>
      </c>
      <c r="AD3" s="272" t="s">
        <v>163</v>
      </c>
      <c r="AE3" s="323"/>
      <c r="AF3" s="127" t="s">
        <v>48</v>
      </c>
      <c r="AG3" s="272" t="s">
        <v>159</v>
      </c>
      <c r="AH3" s="323"/>
      <c r="AI3" s="129" t="s">
        <v>48</v>
      </c>
      <c r="AJ3" s="319"/>
      <c r="AK3" s="320"/>
    </row>
    <row r="4" spans="1:37" ht="61.5" customHeight="1">
      <c r="A4" s="270"/>
      <c r="B4" s="270"/>
      <c r="C4" s="279" t="s">
        <v>47</v>
      </c>
      <c r="D4" s="280"/>
      <c r="E4" s="127"/>
      <c r="F4" s="279" t="s">
        <v>47</v>
      </c>
      <c r="G4" s="280"/>
      <c r="H4" s="127"/>
      <c r="I4" s="279" t="s">
        <v>47</v>
      </c>
      <c r="J4" s="280"/>
      <c r="K4" s="127"/>
      <c r="L4" s="279" t="s">
        <v>47</v>
      </c>
      <c r="M4" s="280"/>
      <c r="N4" s="127"/>
      <c r="O4" s="279" t="s">
        <v>47</v>
      </c>
      <c r="P4" s="280"/>
      <c r="Q4" s="127"/>
      <c r="R4" s="279" t="s">
        <v>47</v>
      </c>
      <c r="S4" s="280"/>
      <c r="T4" s="127"/>
      <c r="U4" s="279" t="s">
        <v>47</v>
      </c>
      <c r="V4" s="280"/>
      <c r="W4" s="127"/>
      <c r="X4" s="279" t="s">
        <v>47</v>
      </c>
      <c r="Y4" s="280"/>
      <c r="Z4" s="127"/>
      <c r="AA4" s="279" t="s">
        <v>47</v>
      </c>
      <c r="AB4" s="280"/>
      <c r="AC4" s="127"/>
      <c r="AD4" s="279" t="s">
        <v>47</v>
      </c>
      <c r="AE4" s="280"/>
      <c r="AF4" s="127"/>
      <c r="AG4" s="279" t="s">
        <v>47</v>
      </c>
      <c r="AH4" s="280"/>
      <c r="AI4" s="129"/>
      <c r="AJ4" s="321"/>
      <c r="AK4" s="322"/>
    </row>
    <row r="5" spans="1:37" ht="60.75" customHeight="1" thickBot="1">
      <c r="A5" s="271"/>
      <c r="B5" s="271"/>
      <c r="C5" s="7" t="s">
        <v>105</v>
      </c>
      <c r="D5" s="10" t="s">
        <v>217</v>
      </c>
      <c r="E5" s="128"/>
      <c r="F5" s="7" t="s">
        <v>105</v>
      </c>
      <c r="G5" s="10" t="s">
        <v>217</v>
      </c>
      <c r="H5" s="128"/>
      <c r="I5" s="7" t="s">
        <v>105</v>
      </c>
      <c r="J5" s="10" t="s">
        <v>217</v>
      </c>
      <c r="K5" s="128"/>
      <c r="L5" s="7" t="s">
        <v>105</v>
      </c>
      <c r="M5" s="10" t="s">
        <v>217</v>
      </c>
      <c r="N5" s="128"/>
      <c r="O5" s="7" t="s">
        <v>105</v>
      </c>
      <c r="P5" s="10" t="s">
        <v>217</v>
      </c>
      <c r="Q5" s="128"/>
      <c r="R5" s="7" t="s">
        <v>105</v>
      </c>
      <c r="S5" s="10" t="s">
        <v>217</v>
      </c>
      <c r="T5" s="128"/>
      <c r="U5" s="7" t="s">
        <v>105</v>
      </c>
      <c r="V5" s="10" t="s">
        <v>217</v>
      </c>
      <c r="W5" s="128"/>
      <c r="X5" s="7" t="s">
        <v>105</v>
      </c>
      <c r="Y5" s="10" t="s">
        <v>217</v>
      </c>
      <c r="Z5" s="128"/>
      <c r="AA5" s="7" t="s">
        <v>105</v>
      </c>
      <c r="AB5" s="10" t="s">
        <v>217</v>
      </c>
      <c r="AC5" s="128"/>
      <c r="AD5" s="7" t="s">
        <v>105</v>
      </c>
      <c r="AE5" s="10" t="s">
        <v>217</v>
      </c>
      <c r="AF5" s="128"/>
      <c r="AG5" s="7" t="s">
        <v>105</v>
      </c>
      <c r="AH5" s="10" t="s">
        <v>217</v>
      </c>
      <c r="AI5" s="130"/>
      <c r="AJ5" s="1"/>
      <c r="AK5" s="20" t="s">
        <v>66</v>
      </c>
    </row>
    <row r="6" spans="1:37">
      <c r="A6" s="1">
        <v>1</v>
      </c>
      <c r="B6" s="30" t="s">
        <v>44</v>
      </c>
      <c r="C6" s="9">
        <v>7</v>
      </c>
      <c r="D6" s="12">
        <v>2.7</v>
      </c>
      <c r="E6" s="2">
        <f>D6/C6*100</f>
        <v>38.571428571428577</v>
      </c>
      <c r="F6" s="9">
        <v>60.1</v>
      </c>
      <c r="G6" s="12">
        <v>60</v>
      </c>
      <c r="H6" s="2">
        <f>G6/F6*100</f>
        <v>99.833610648918466</v>
      </c>
      <c r="I6" s="9">
        <v>102</v>
      </c>
      <c r="J6" s="12">
        <v>13.8</v>
      </c>
      <c r="K6" s="2">
        <f>J6/I6*100</f>
        <v>13.529411764705884</v>
      </c>
      <c r="L6" s="9">
        <v>7</v>
      </c>
      <c r="M6" s="12">
        <v>7</v>
      </c>
      <c r="N6" s="2">
        <f>M6/L6*100</f>
        <v>100</v>
      </c>
      <c r="O6" s="9">
        <v>60.1</v>
      </c>
      <c r="P6" s="12">
        <v>60</v>
      </c>
      <c r="Q6" s="2">
        <f>P6/O6*100</f>
        <v>99.833610648918466</v>
      </c>
      <c r="R6" s="9">
        <v>102</v>
      </c>
      <c r="S6" s="12">
        <v>96</v>
      </c>
      <c r="T6" s="2">
        <f>S6/R6*100</f>
        <v>94.117647058823522</v>
      </c>
      <c r="U6" s="9">
        <v>7</v>
      </c>
      <c r="V6" s="12">
        <v>7</v>
      </c>
      <c r="W6" s="2">
        <f>V6/U6*100</f>
        <v>100</v>
      </c>
      <c r="X6" s="9">
        <v>60.1</v>
      </c>
      <c r="Y6" s="12">
        <v>60</v>
      </c>
      <c r="Z6" s="2">
        <f>Y6/X6*100</f>
        <v>99.833610648918466</v>
      </c>
      <c r="AA6" s="9">
        <v>102</v>
      </c>
      <c r="AB6" s="12">
        <v>96</v>
      </c>
      <c r="AC6" s="2">
        <f>AB6/AA6*100</f>
        <v>94.117647058823522</v>
      </c>
      <c r="AD6" s="9">
        <v>110</v>
      </c>
      <c r="AE6" s="12">
        <v>123</v>
      </c>
      <c r="AF6" s="2">
        <f>AE6/AD6*100</f>
        <v>111.81818181818181</v>
      </c>
      <c r="AG6" s="9">
        <v>60.1</v>
      </c>
      <c r="AH6" s="12">
        <v>60</v>
      </c>
      <c r="AI6" s="16">
        <f>AH6/AG6*100</f>
        <v>99.833610648918466</v>
      </c>
      <c r="AJ6" s="1">
        <f>E6+H6+K6+N6+Q6+T6+W6+Z6+AC6+AF6+AI6</f>
        <v>951.48875886763722</v>
      </c>
      <c r="AK6" s="164">
        <f>AJ6/11</f>
        <v>86.498978078876107</v>
      </c>
    </row>
  </sheetData>
  <mergeCells count="29">
    <mergeCell ref="A3:A5"/>
    <mergeCell ref="B3:B5"/>
    <mergeCell ref="AA3:AB3"/>
    <mergeCell ref="R4:S4"/>
    <mergeCell ref="R3:S3"/>
    <mergeCell ref="C4:D4"/>
    <mergeCell ref="F4:G4"/>
    <mergeCell ref="I4:J4"/>
    <mergeCell ref="L4:M4"/>
    <mergeCell ref="O4:P4"/>
    <mergeCell ref="I3:J3"/>
    <mergeCell ref="L3:M3"/>
    <mergeCell ref="O3:P3"/>
    <mergeCell ref="C2:K2"/>
    <mergeCell ref="L2:T2"/>
    <mergeCell ref="U2:AC2"/>
    <mergeCell ref="AD2:AI2"/>
    <mergeCell ref="AJ2:AK4"/>
    <mergeCell ref="AD3:AE3"/>
    <mergeCell ref="AG3:AH3"/>
    <mergeCell ref="U4:V4"/>
    <mergeCell ref="X4:Y4"/>
    <mergeCell ref="AA4:AB4"/>
    <mergeCell ref="AD4:AE4"/>
    <mergeCell ref="AG4:AH4"/>
    <mergeCell ref="C3:D3"/>
    <mergeCell ref="F3:G3"/>
    <mergeCell ref="U3:V3"/>
    <mergeCell ref="X3:Y3"/>
  </mergeCells>
  <pageMargins left="0.25" right="0.25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"/>
  <sheetViews>
    <sheetView zoomScaleSheetLayoutView="110" workbookViewId="0">
      <selection activeCell="AC7" sqref="AC7"/>
    </sheetView>
  </sheetViews>
  <sheetFormatPr defaultRowHeight="15"/>
  <cols>
    <col min="1" max="1" width="4.7109375" customWidth="1"/>
    <col min="2" max="2" width="16.140625" customWidth="1"/>
    <col min="3" max="3" width="8.7109375" customWidth="1"/>
    <col min="4" max="4" width="9.1406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5.28515625" customWidth="1"/>
    <col min="10" max="10" width="7" customWidth="1"/>
    <col min="11" max="11" width="5.28515625" customWidth="1"/>
    <col min="12" max="12" width="7.5703125" customWidth="1"/>
    <col min="13" max="13" width="8.28515625" customWidth="1"/>
    <col min="14" max="14" width="6" customWidth="1"/>
    <col min="15" max="15" width="7.28515625" customWidth="1"/>
    <col min="16" max="16" width="6.28515625" customWidth="1"/>
    <col min="17" max="17" width="5" customWidth="1"/>
    <col min="18" max="18" width="5.28515625" customWidth="1"/>
    <col min="19" max="19" width="6.85546875" customWidth="1"/>
    <col min="20" max="23" width="6.28515625" customWidth="1"/>
    <col min="24" max="24" width="0.5703125" customWidth="1"/>
    <col min="25" max="25" width="5.85546875" customWidth="1"/>
  </cols>
  <sheetData>
    <row r="1" spans="1:26" ht="15.75" thickBot="1"/>
    <row r="2" spans="1:26" ht="203.25" customHeight="1">
      <c r="A2" s="269" t="s">
        <v>46</v>
      </c>
      <c r="B2" s="269" t="s">
        <v>0</v>
      </c>
      <c r="C2" s="305" t="s">
        <v>140</v>
      </c>
      <c r="D2" s="306"/>
      <c r="E2" s="309" t="s">
        <v>48</v>
      </c>
      <c r="F2" s="305" t="s">
        <v>141</v>
      </c>
      <c r="G2" s="306"/>
      <c r="H2" s="309" t="s">
        <v>48</v>
      </c>
      <c r="I2" s="299" t="s">
        <v>142</v>
      </c>
      <c r="J2" s="300"/>
      <c r="K2" s="302" t="s">
        <v>48</v>
      </c>
      <c r="L2" s="299" t="s">
        <v>143</v>
      </c>
      <c r="M2" s="300"/>
      <c r="N2" s="301" t="s">
        <v>48</v>
      </c>
      <c r="O2" s="305" t="s">
        <v>144</v>
      </c>
      <c r="P2" s="306"/>
      <c r="Q2" s="303" t="s">
        <v>48</v>
      </c>
      <c r="R2" s="299" t="s">
        <v>145</v>
      </c>
      <c r="S2" s="300"/>
      <c r="T2" s="302" t="s">
        <v>48</v>
      </c>
      <c r="U2" s="299"/>
      <c r="V2" s="300"/>
      <c r="W2" s="302" t="s">
        <v>48</v>
      </c>
      <c r="X2" s="267" t="s">
        <v>65</v>
      </c>
      <c r="Y2" s="267"/>
      <c r="Z2" s="27"/>
    </row>
    <row r="3" spans="1:26" ht="61.5" customHeight="1">
      <c r="A3" s="270"/>
      <c r="B3" s="270"/>
      <c r="C3" s="281" t="s">
        <v>47</v>
      </c>
      <c r="D3" s="267"/>
      <c r="E3" s="285"/>
      <c r="F3" s="281" t="s">
        <v>47</v>
      </c>
      <c r="G3" s="267"/>
      <c r="H3" s="285"/>
      <c r="I3" s="279" t="s">
        <v>47</v>
      </c>
      <c r="J3" s="280"/>
      <c r="K3" s="277"/>
      <c r="L3" s="279" t="s">
        <v>47</v>
      </c>
      <c r="M3" s="280"/>
      <c r="N3" s="287"/>
      <c r="O3" s="281" t="s">
        <v>47</v>
      </c>
      <c r="P3" s="267"/>
      <c r="Q3" s="293"/>
      <c r="R3" s="279" t="s">
        <v>47</v>
      </c>
      <c r="S3" s="280"/>
      <c r="T3" s="277"/>
      <c r="U3" s="279" t="s">
        <v>47</v>
      </c>
      <c r="V3" s="280"/>
      <c r="W3" s="277"/>
      <c r="X3" s="267"/>
      <c r="Y3" s="267"/>
      <c r="Z3" s="27"/>
    </row>
    <row r="4" spans="1:26" ht="60.75" customHeight="1" thickBot="1">
      <c r="A4" s="271"/>
      <c r="B4" s="271"/>
      <c r="C4" s="7" t="s">
        <v>105</v>
      </c>
      <c r="D4" s="10" t="s">
        <v>217</v>
      </c>
      <c r="E4" s="286"/>
      <c r="F4" s="7" t="s">
        <v>105</v>
      </c>
      <c r="G4" s="10" t="s">
        <v>217</v>
      </c>
      <c r="H4" s="286"/>
      <c r="I4" s="7" t="s">
        <v>105</v>
      </c>
      <c r="J4" s="10" t="s">
        <v>217</v>
      </c>
      <c r="K4" s="278"/>
      <c r="L4" s="7" t="s">
        <v>105</v>
      </c>
      <c r="M4" s="10" t="s">
        <v>217</v>
      </c>
      <c r="N4" s="288"/>
      <c r="O4" s="7" t="s">
        <v>105</v>
      </c>
      <c r="P4" s="10" t="s">
        <v>217</v>
      </c>
      <c r="Q4" s="294"/>
      <c r="R4" s="7" t="s">
        <v>105</v>
      </c>
      <c r="S4" s="10" t="s">
        <v>217</v>
      </c>
      <c r="T4" s="278"/>
      <c r="U4" s="7" t="s">
        <v>105</v>
      </c>
      <c r="V4" s="10" t="s">
        <v>217</v>
      </c>
      <c r="W4" s="278"/>
      <c r="X4" s="1"/>
      <c r="Y4" s="20" t="s">
        <v>66</v>
      </c>
      <c r="Z4" s="27"/>
    </row>
    <row r="5" spans="1:26">
      <c r="A5" s="1">
        <v>1</v>
      </c>
      <c r="B5" s="30" t="s">
        <v>138</v>
      </c>
      <c r="C5" s="9">
        <v>1055</v>
      </c>
      <c r="D5" s="12">
        <v>1060</v>
      </c>
      <c r="E5" s="2">
        <f>D5/C5*100</f>
        <v>100.47393364928909</v>
      </c>
      <c r="F5" s="9">
        <v>113</v>
      </c>
      <c r="G5" s="12">
        <v>100</v>
      </c>
      <c r="H5" s="2">
        <f>G5/F5*100</f>
        <v>88.495575221238937</v>
      </c>
      <c r="I5" s="9">
        <v>60.2</v>
      </c>
      <c r="J5" s="12">
        <v>45.2</v>
      </c>
      <c r="K5" s="2">
        <f>J5/I5*100</f>
        <v>75.083056478405325</v>
      </c>
      <c r="L5" s="9">
        <v>166900</v>
      </c>
      <c r="M5" s="12">
        <v>166914</v>
      </c>
      <c r="N5" s="2">
        <f>M5/L5*100</f>
        <v>100.00838825644098</v>
      </c>
      <c r="O5" s="9">
        <v>60.1</v>
      </c>
      <c r="P5" s="12">
        <v>60.1</v>
      </c>
      <c r="Q5" s="2">
        <f>P5/O5*100</f>
        <v>100</v>
      </c>
      <c r="R5" s="9">
        <v>110</v>
      </c>
      <c r="S5" s="12">
        <v>110</v>
      </c>
      <c r="T5" s="2">
        <f>S5/R5*100</f>
        <v>100</v>
      </c>
      <c r="U5" s="8"/>
      <c r="V5" s="11"/>
      <c r="W5" s="2"/>
      <c r="X5" s="1">
        <f>E5+H5+K5+N5+Q5+T5</f>
        <v>564.06095360537438</v>
      </c>
      <c r="Y5" s="44">
        <f>X5/6</f>
        <v>94.010158934229068</v>
      </c>
      <c r="Z5" s="24"/>
    </row>
    <row r="6" spans="1:26" ht="15.75" thickBot="1"/>
    <row r="7" spans="1:26" ht="203.25" customHeight="1">
      <c r="A7" s="269" t="s">
        <v>46</v>
      </c>
      <c r="B7" s="269" t="s">
        <v>0</v>
      </c>
      <c r="C7" s="305" t="s">
        <v>146</v>
      </c>
      <c r="D7" s="306"/>
      <c r="E7" s="309" t="s">
        <v>48</v>
      </c>
      <c r="F7" s="305" t="s">
        <v>147</v>
      </c>
      <c r="G7" s="306"/>
      <c r="H7" s="309" t="s">
        <v>48</v>
      </c>
      <c r="I7" s="299" t="s">
        <v>148</v>
      </c>
      <c r="J7" s="300"/>
      <c r="K7" s="302" t="s">
        <v>48</v>
      </c>
      <c r="L7" s="299" t="s">
        <v>147</v>
      </c>
      <c r="M7" s="300"/>
      <c r="N7" s="301" t="s">
        <v>48</v>
      </c>
      <c r="O7" s="305"/>
      <c r="P7" s="306"/>
      <c r="Q7" s="303" t="s">
        <v>48</v>
      </c>
      <c r="R7" s="299"/>
      <c r="S7" s="300"/>
      <c r="T7" s="302" t="s">
        <v>48</v>
      </c>
      <c r="U7" s="299"/>
      <c r="V7" s="300"/>
      <c r="W7" s="302" t="s">
        <v>48</v>
      </c>
      <c r="X7" s="267" t="s">
        <v>65</v>
      </c>
      <c r="Y7" s="267"/>
      <c r="Z7" s="129"/>
    </row>
    <row r="8" spans="1:26" ht="61.5" customHeight="1">
      <c r="A8" s="270"/>
      <c r="B8" s="270"/>
      <c r="C8" s="281" t="s">
        <v>47</v>
      </c>
      <c r="D8" s="267"/>
      <c r="E8" s="285"/>
      <c r="F8" s="281" t="s">
        <v>47</v>
      </c>
      <c r="G8" s="267"/>
      <c r="H8" s="285"/>
      <c r="I8" s="279" t="s">
        <v>47</v>
      </c>
      <c r="J8" s="280"/>
      <c r="K8" s="277"/>
      <c r="L8" s="279" t="s">
        <v>47</v>
      </c>
      <c r="M8" s="280"/>
      <c r="N8" s="287"/>
      <c r="O8" s="281" t="s">
        <v>47</v>
      </c>
      <c r="P8" s="267"/>
      <c r="Q8" s="293"/>
      <c r="R8" s="279" t="s">
        <v>47</v>
      </c>
      <c r="S8" s="280"/>
      <c r="T8" s="277"/>
      <c r="U8" s="279" t="s">
        <v>47</v>
      </c>
      <c r="V8" s="280"/>
      <c r="W8" s="277"/>
      <c r="X8" s="267"/>
      <c r="Y8" s="267"/>
      <c r="Z8" s="129"/>
    </row>
    <row r="9" spans="1:26" ht="60.75" customHeight="1" thickBot="1">
      <c r="A9" s="271"/>
      <c r="B9" s="271"/>
      <c r="C9" s="7" t="s">
        <v>105</v>
      </c>
      <c r="D9" s="10" t="s">
        <v>217</v>
      </c>
      <c r="E9" s="286"/>
      <c r="F9" s="7" t="s">
        <v>105</v>
      </c>
      <c r="G9" s="10" t="s">
        <v>217</v>
      </c>
      <c r="H9" s="286"/>
      <c r="I9" s="7" t="s">
        <v>105</v>
      </c>
      <c r="J9" s="10" t="s">
        <v>217</v>
      </c>
      <c r="K9" s="278"/>
      <c r="L9" s="7" t="s">
        <v>105</v>
      </c>
      <c r="M9" s="10" t="s">
        <v>217</v>
      </c>
      <c r="N9" s="288"/>
      <c r="O9" s="7" t="s">
        <v>105</v>
      </c>
      <c r="P9" s="10" t="s">
        <v>217</v>
      </c>
      <c r="Q9" s="294"/>
      <c r="R9" s="7" t="s">
        <v>105</v>
      </c>
      <c r="S9" s="10" t="s">
        <v>217</v>
      </c>
      <c r="T9" s="278"/>
      <c r="U9" s="7" t="s">
        <v>105</v>
      </c>
      <c r="V9" s="10" t="s">
        <v>217</v>
      </c>
      <c r="W9" s="278"/>
      <c r="X9" s="1"/>
      <c r="Y9" s="20" t="s">
        <v>66</v>
      </c>
      <c r="Z9" s="129"/>
    </row>
    <row r="10" spans="1:26">
      <c r="A10" s="1">
        <v>1</v>
      </c>
      <c r="B10" s="30" t="s">
        <v>139</v>
      </c>
      <c r="C10" s="9">
        <v>128505</v>
      </c>
      <c r="D10" s="12">
        <v>294859</v>
      </c>
      <c r="E10" s="2">
        <f>D10/C10*100</f>
        <v>229.45332866425429</v>
      </c>
      <c r="F10" s="9">
        <v>60.1</v>
      </c>
      <c r="G10" s="12">
        <v>60.1</v>
      </c>
      <c r="H10" s="2">
        <f>G10/F10*100</f>
        <v>100</v>
      </c>
      <c r="I10" s="9">
        <v>5</v>
      </c>
      <c r="J10" s="12">
        <v>5</v>
      </c>
      <c r="K10" s="2">
        <f>J10/I10*100</f>
        <v>100</v>
      </c>
      <c r="L10" s="9">
        <v>60.1</v>
      </c>
      <c r="M10" s="12">
        <v>60</v>
      </c>
      <c r="N10" s="2">
        <f>M10/L10*100</f>
        <v>99.833610648918466</v>
      </c>
      <c r="O10" s="9"/>
      <c r="P10" s="12"/>
      <c r="Q10" s="2"/>
      <c r="R10" s="9"/>
      <c r="S10" s="12"/>
      <c r="T10" s="2"/>
      <c r="U10" s="8"/>
      <c r="V10" s="11"/>
      <c r="W10" s="2"/>
      <c r="X10" s="1">
        <f>E10+H10+K10+N10</f>
        <v>529.28693931317275</v>
      </c>
      <c r="Y10" s="44">
        <f>X10/4</f>
        <v>132.32173482829319</v>
      </c>
      <c r="Z10" s="24"/>
    </row>
  </sheetData>
  <mergeCells count="48">
    <mergeCell ref="O2:P2"/>
    <mergeCell ref="Q2:Q4"/>
    <mergeCell ref="A2:A4"/>
    <mergeCell ref="B2:B4"/>
    <mergeCell ref="C2:D2"/>
    <mergeCell ref="E2:E4"/>
    <mergeCell ref="F2:G2"/>
    <mergeCell ref="H2:H4"/>
    <mergeCell ref="X2:Y3"/>
    <mergeCell ref="C3:D3"/>
    <mergeCell ref="F3:G3"/>
    <mergeCell ref="I3:J3"/>
    <mergeCell ref="L3:M3"/>
    <mergeCell ref="O3:P3"/>
    <mergeCell ref="R3:S3"/>
    <mergeCell ref="U3:V3"/>
    <mergeCell ref="R2:S2"/>
    <mergeCell ref="T2:T4"/>
    <mergeCell ref="U2:V2"/>
    <mergeCell ref="W2:W4"/>
    <mergeCell ref="I2:J2"/>
    <mergeCell ref="K2:K4"/>
    <mergeCell ref="L2:M2"/>
    <mergeCell ref="N2:N4"/>
    <mergeCell ref="K7:K9"/>
    <mergeCell ref="L7:M7"/>
    <mergeCell ref="N7:N9"/>
    <mergeCell ref="A7:A9"/>
    <mergeCell ref="B7:B9"/>
    <mergeCell ref="C7:D7"/>
    <mergeCell ref="E7:E9"/>
    <mergeCell ref="F7:G7"/>
    <mergeCell ref="W7:W9"/>
    <mergeCell ref="X7:Y8"/>
    <mergeCell ref="C8:D8"/>
    <mergeCell ref="F8:G8"/>
    <mergeCell ref="I8:J8"/>
    <mergeCell ref="L8:M8"/>
    <mergeCell ref="O8:P8"/>
    <mergeCell ref="R8:S8"/>
    <mergeCell ref="U8:V8"/>
    <mergeCell ref="O7:P7"/>
    <mergeCell ref="Q7:Q9"/>
    <mergeCell ref="R7:S7"/>
    <mergeCell ref="T7:T9"/>
    <mergeCell ref="U7:V7"/>
    <mergeCell ref="H7:H9"/>
    <mergeCell ref="I7:J7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"/>
  <sheetViews>
    <sheetView view="pageBreakPreview" zoomScale="110" zoomScaleNormal="80" zoomScaleSheetLayoutView="110" workbookViewId="0">
      <selection activeCell="W10" sqref="V10:W10"/>
    </sheetView>
  </sheetViews>
  <sheetFormatPr defaultRowHeight="15"/>
  <cols>
    <col min="1" max="1" width="4.7109375" customWidth="1"/>
    <col min="2" max="2" width="16.570312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5.28515625" customWidth="1"/>
    <col min="10" max="10" width="7" customWidth="1"/>
    <col min="11" max="11" width="5.28515625" customWidth="1"/>
    <col min="12" max="12" width="5.85546875" customWidth="1"/>
    <col min="13" max="14" width="6" customWidth="1"/>
    <col min="15" max="15" width="7.28515625" customWidth="1"/>
    <col min="16" max="16" width="6.28515625" customWidth="1"/>
    <col min="17" max="17" width="5" customWidth="1"/>
    <col min="18" max="18" width="5.28515625" customWidth="1"/>
    <col min="19" max="19" width="6.85546875" customWidth="1"/>
    <col min="20" max="29" width="6.28515625" customWidth="1"/>
    <col min="30" max="30" width="7.42578125" customWidth="1"/>
    <col min="31" max="31" width="6.5703125" customWidth="1"/>
  </cols>
  <sheetData>
    <row r="1" spans="1:32" ht="15.75" thickBot="1">
      <c r="C1" s="290" t="s">
        <v>210</v>
      </c>
      <c r="D1" s="291"/>
      <c r="E1" s="291"/>
      <c r="F1" s="291"/>
      <c r="G1" s="291"/>
      <c r="H1" s="291"/>
      <c r="I1" s="291"/>
      <c r="J1" s="291"/>
      <c r="K1" s="292"/>
      <c r="L1" s="324" t="s">
        <v>210</v>
      </c>
      <c r="M1" s="325"/>
      <c r="N1" s="325"/>
      <c r="O1" s="325"/>
      <c r="P1" s="325"/>
      <c r="Q1" s="325"/>
      <c r="R1" s="325"/>
      <c r="S1" s="325"/>
      <c r="T1" s="325"/>
    </row>
    <row r="2" spans="1:32" ht="203.25" customHeight="1">
      <c r="A2" s="269" t="s">
        <v>46</v>
      </c>
      <c r="B2" s="269" t="s">
        <v>0</v>
      </c>
      <c r="C2" s="282" t="s">
        <v>207</v>
      </c>
      <c r="D2" s="283"/>
      <c r="E2" s="284" t="s">
        <v>48</v>
      </c>
      <c r="F2" s="282" t="s">
        <v>208</v>
      </c>
      <c r="G2" s="283"/>
      <c r="H2" s="284" t="s">
        <v>48</v>
      </c>
      <c r="I2" s="272" t="s">
        <v>209</v>
      </c>
      <c r="J2" s="273"/>
      <c r="K2" s="277" t="s">
        <v>48</v>
      </c>
      <c r="L2" s="299"/>
      <c r="M2" s="300"/>
      <c r="N2" s="301" t="s">
        <v>48</v>
      </c>
      <c r="O2" s="305"/>
      <c r="P2" s="306"/>
      <c r="Q2" s="303" t="s">
        <v>48</v>
      </c>
      <c r="R2" s="299"/>
      <c r="S2" s="300"/>
      <c r="T2" s="302" t="s">
        <v>48</v>
      </c>
      <c r="U2" s="299"/>
      <c r="V2" s="300"/>
      <c r="W2" s="302" t="s">
        <v>48</v>
      </c>
      <c r="X2" s="299"/>
      <c r="Y2" s="300"/>
      <c r="Z2" s="302" t="s">
        <v>48</v>
      </c>
      <c r="AA2" s="299"/>
      <c r="AB2" s="300"/>
      <c r="AC2" s="302" t="s">
        <v>48</v>
      </c>
      <c r="AD2" s="267" t="s">
        <v>65</v>
      </c>
      <c r="AE2" s="267"/>
      <c r="AF2" s="21"/>
    </row>
    <row r="3" spans="1:32" ht="61.5" customHeight="1">
      <c r="A3" s="270"/>
      <c r="B3" s="270"/>
      <c r="C3" s="281" t="s">
        <v>47</v>
      </c>
      <c r="D3" s="267"/>
      <c r="E3" s="285"/>
      <c r="F3" s="281" t="s">
        <v>47</v>
      </c>
      <c r="G3" s="267"/>
      <c r="H3" s="285"/>
      <c r="I3" s="279" t="s">
        <v>47</v>
      </c>
      <c r="J3" s="280"/>
      <c r="K3" s="277"/>
      <c r="L3" s="279" t="s">
        <v>47</v>
      </c>
      <c r="M3" s="280"/>
      <c r="N3" s="287"/>
      <c r="O3" s="281" t="s">
        <v>47</v>
      </c>
      <c r="P3" s="267"/>
      <c r="Q3" s="293"/>
      <c r="R3" s="279" t="s">
        <v>47</v>
      </c>
      <c r="S3" s="280"/>
      <c r="T3" s="277"/>
      <c r="U3" s="279" t="s">
        <v>47</v>
      </c>
      <c r="V3" s="280"/>
      <c r="W3" s="277"/>
      <c r="X3" s="279" t="s">
        <v>47</v>
      </c>
      <c r="Y3" s="280"/>
      <c r="Z3" s="277"/>
      <c r="AA3" s="279" t="s">
        <v>47</v>
      </c>
      <c r="AB3" s="280"/>
      <c r="AC3" s="277"/>
      <c r="AD3" s="267"/>
      <c r="AE3" s="267"/>
      <c r="AF3" s="21"/>
    </row>
    <row r="4" spans="1:32" ht="60.75" customHeight="1" thickBot="1">
      <c r="A4" s="271"/>
      <c r="B4" s="271"/>
      <c r="C4" s="7" t="s">
        <v>105</v>
      </c>
      <c r="D4" s="10" t="s">
        <v>217</v>
      </c>
      <c r="E4" s="286"/>
      <c r="F4" s="7" t="s">
        <v>105</v>
      </c>
      <c r="G4" s="10" t="s">
        <v>217</v>
      </c>
      <c r="H4" s="286"/>
      <c r="I4" s="7" t="s">
        <v>105</v>
      </c>
      <c r="J4" s="10" t="s">
        <v>217</v>
      </c>
      <c r="K4" s="278"/>
      <c r="L4" s="7" t="s">
        <v>105</v>
      </c>
      <c r="M4" s="10" t="s">
        <v>217</v>
      </c>
      <c r="N4" s="288"/>
      <c r="O4" s="7" t="s">
        <v>105</v>
      </c>
      <c r="P4" s="10" t="s">
        <v>217</v>
      </c>
      <c r="Q4" s="294"/>
      <c r="R4" s="7" t="s">
        <v>105</v>
      </c>
      <c r="S4" s="10" t="s">
        <v>217</v>
      </c>
      <c r="T4" s="278"/>
      <c r="U4" s="7" t="s">
        <v>105</v>
      </c>
      <c r="V4" s="10" t="s">
        <v>217</v>
      </c>
      <c r="W4" s="278"/>
      <c r="X4" s="7" t="s">
        <v>105</v>
      </c>
      <c r="Y4" s="10" t="s">
        <v>217</v>
      </c>
      <c r="Z4" s="278"/>
      <c r="AA4" s="7" t="s">
        <v>105</v>
      </c>
      <c r="AB4" s="10" t="s">
        <v>217</v>
      </c>
      <c r="AC4" s="278"/>
      <c r="AD4" s="1"/>
      <c r="AE4" s="20" t="s">
        <v>66</v>
      </c>
      <c r="AF4" s="21"/>
    </row>
    <row r="5" spans="1:32" ht="34.5">
      <c r="A5" s="1">
        <v>1</v>
      </c>
      <c r="B5" s="33" t="s">
        <v>75</v>
      </c>
      <c r="C5" s="9">
        <v>100</v>
      </c>
      <c r="D5" s="12">
        <v>100</v>
      </c>
      <c r="E5" s="2">
        <f>D5/C5*100</f>
        <v>100</v>
      </c>
      <c r="F5" s="9">
        <v>15</v>
      </c>
      <c r="G5" s="12">
        <v>20</v>
      </c>
      <c r="H5" s="2">
        <f>G5/F5*100</f>
        <v>133.33333333333331</v>
      </c>
      <c r="I5" s="9">
        <v>100</v>
      </c>
      <c r="J5" s="12">
        <v>100</v>
      </c>
      <c r="K5" s="2">
        <f>J5/I5*100</f>
        <v>100</v>
      </c>
      <c r="L5" s="9">
        <v>100</v>
      </c>
      <c r="M5" s="12">
        <v>100</v>
      </c>
      <c r="N5" s="2">
        <f>M5/L5*100</f>
        <v>100</v>
      </c>
      <c r="O5" s="9">
        <v>15</v>
      </c>
      <c r="P5" s="12">
        <v>10</v>
      </c>
      <c r="Q5" s="2">
        <f>P5/O5*100</f>
        <v>66.666666666666657</v>
      </c>
      <c r="R5" s="9">
        <v>100</v>
      </c>
      <c r="S5" s="12">
        <v>100</v>
      </c>
      <c r="T5" s="2">
        <f>S5/R5*100</f>
        <v>100</v>
      </c>
      <c r="U5" s="8"/>
      <c r="V5" s="11"/>
      <c r="W5" s="2"/>
      <c r="X5" s="8"/>
      <c r="Y5" s="11"/>
      <c r="Z5" s="2"/>
      <c r="AA5" s="8"/>
      <c r="AB5" s="11"/>
      <c r="AC5" s="2"/>
      <c r="AD5" s="1">
        <f>E5+H5+K5+N5+Q5+T5</f>
        <v>600</v>
      </c>
      <c r="AE5" s="18">
        <f>AD5/6</f>
        <v>100</v>
      </c>
      <c r="AF5" s="24"/>
    </row>
  </sheetData>
  <mergeCells count="32">
    <mergeCell ref="C1:K1"/>
    <mergeCell ref="L1:T1"/>
    <mergeCell ref="A2:A4"/>
    <mergeCell ref="B2:B4"/>
    <mergeCell ref="C2:D2"/>
    <mergeCell ref="E2:E4"/>
    <mergeCell ref="F2:G2"/>
    <mergeCell ref="R2:S2"/>
    <mergeCell ref="T2:T4"/>
    <mergeCell ref="AD2:AE3"/>
    <mergeCell ref="C3:D3"/>
    <mergeCell ref="F3:G3"/>
    <mergeCell ref="I3:J3"/>
    <mergeCell ref="L3:M3"/>
    <mergeCell ref="O3:P3"/>
    <mergeCell ref="R3:S3"/>
    <mergeCell ref="I2:J2"/>
    <mergeCell ref="K2:K4"/>
    <mergeCell ref="L2:M2"/>
    <mergeCell ref="N2:N4"/>
    <mergeCell ref="O2:P2"/>
    <mergeCell ref="Q2:Q4"/>
    <mergeCell ref="H2:H4"/>
    <mergeCell ref="AA2:AB2"/>
    <mergeCell ref="AC2:AC4"/>
    <mergeCell ref="AA3:AB3"/>
    <mergeCell ref="U2:V2"/>
    <mergeCell ref="W2:W4"/>
    <mergeCell ref="U3:V3"/>
    <mergeCell ref="X2:Y2"/>
    <mergeCell ref="Z2:Z4"/>
    <mergeCell ref="X3:Y3"/>
  </mergeCells>
  <pageMargins left="0.25" right="0.25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"/>
  <sheetViews>
    <sheetView view="pageBreakPreview" zoomScale="110" zoomScaleSheetLayoutView="110" workbookViewId="0">
      <selection activeCell="N11" sqref="N11"/>
    </sheetView>
  </sheetViews>
  <sheetFormatPr defaultRowHeight="15"/>
  <cols>
    <col min="1" max="1" width="4.42578125" customWidth="1"/>
    <col min="2" max="2" width="41.42578125" customWidth="1"/>
    <col min="3" max="3" width="7.7109375" customWidth="1"/>
    <col min="4" max="4" width="7.42578125" customWidth="1"/>
    <col min="5" max="5" width="8.42578125" customWidth="1"/>
    <col min="6" max="6" width="5.85546875" customWidth="1"/>
    <col min="7" max="7" width="6.5703125" customWidth="1"/>
    <col min="8" max="8" width="5.28515625" customWidth="1"/>
    <col min="9" max="9" width="6.42578125" customWidth="1"/>
    <col min="10" max="10" width="6" customWidth="1"/>
    <col min="11" max="11" width="5.42578125" customWidth="1"/>
    <col min="12" max="12" width="5.7109375" customWidth="1"/>
    <col min="13" max="13" width="6.140625" customWidth="1"/>
    <col min="14" max="14" width="4.7109375" customWidth="1"/>
    <col min="15" max="15" width="4.85546875" customWidth="1"/>
    <col min="16" max="16" width="5.140625" customWidth="1"/>
    <col min="17" max="17" width="5.28515625" customWidth="1"/>
    <col min="18" max="18" width="4.7109375" customWidth="1"/>
    <col min="19" max="23" width="5.5703125" customWidth="1"/>
    <col min="24" max="24" width="2.85546875" customWidth="1"/>
    <col min="25" max="25" width="12.5703125" customWidth="1"/>
  </cols>
  <sheetData>
    <row r="1" spans="1:23" ht="15.75" thickBot="1">
      <c r="R1" s="24"/>
      <c r="S1" s="24"/>
      <c r="T1" s="24"/>
      <c r="U1" s="24"/>
      <c r="V1" s="24"/>
      <c r="W1" s="24"/>
    </row>
    <row r="2" spans="1:23" ht="203.25" customHeight="1">
      <c r="A2" s="269" t="s">
        <v>46</v>
      </c>
      <c r="B2" s="274" t="s">
        <v>0</v>
      </c>
      <c r="C2" s="305" t="s">
        <v>132</v>
      </c>
      <c r="D2" s="306"/>
      <c r="E2" s="309" t="s">
        <v>48</v>
      </c>
      <c r="F2" s="305" t="s">
        <v>133</v>
      </c>
      <c r="G2" s="306"/>
      <c r="H2" s="309" t="s">
        <v>48</v>
      </c>
      <c r="I2" s="299"/>
      <c r="J2" s="300"/>
      <c r="K2" s="302" t="s">
        <v>48</v>
      </c>
      <c r="L2" s="299"/>
      <c r="M2" s="300"/>
      <c r="N2" s="301" t="s">
        <v>48</v>
      </c>
      <c r="O2" s="305"/>
      <c r="P2" s="306"/>
      <c r="Q2" s="328"/>
      <c r="R2" s="267" t="s">
        <v>65</v>
      </c>
      <c r="S2" s="267"/>
      <c r="T2" s="326"/>
      <c r="U2" s="327"/>
      <c r="V2" s="327"/>
      <c r="W2" s="326"/>
    </row>
    <row r="3" spans="1:23" ht="61.5" customHeight="1">
      <c r="A3" s="270"/>
      <c r="B3" s="275"/>
      <c r="C3" s="281" t="s">
        <v>47</v>
      </c>
      <c r="D3" s="267"/>
      <c r="E3" s="285"/>
      <c r="F3" s="281" t="s">
        <v>47</v>
      </c>
      <c r="G3" s="267"/>
      <c r="H3" s="285"/>
      <c r="I3" s="279" t="s">
        <v>47</v>
      </c>
      <c r="J3" s="280"/>
      <c r="K3" s="277"/>
      <c r="L3" s="279" t="s">
        <v>47</v>
      </c>
      <c r="M3" s="280"/>
      <c r="N3" s="287"/>
      <c r="O3" s="281"/>
      <c r="P3" s="267"/>
      <c r="Q3" s="326"/>
      <c r="R3" s="267"/>
      <c r="S3" s="267"/>
      <c r="T3" s="326"/>
      <c r="U3" s="327"/>
      <c r="V3" s="327"/>
      <c r="W3" s="326"/>
    </row>
    <row r="4" spans="1:23" ht="60.75" customHeight="1" thickBot="1">
      <c r="A4" s="271"/>
      <c r="B4" s="276"/>
      <c r="C4" s="7" t="s">
        <v>105</v>
      </c>
      <c r="D4" s="10" t="s">
        <v>217</v>
      </c>
      <c r="E4" s="286"/>
      <c r="F4" s="7" t="s">
        <v>105</v>
      </c>
      <c r="G4" s="10" t="s">
        <v>217</v>
      </c>
      <c r="H4" s="286"/>
      <c r="I4" s="7" t="s">
        <v>105</v>
      </c>
      <c r="J4" s="10" t="s">
        <v>217</v>
      </c>
      <c r="K4" s="278"/>
      <c r="L4" s="7" t="s">
        <v>105</v>
      </c>
      <c r="M4" s="10" t="s">
        <v>217</v>
      </c>
      <c r="N4" s="288"/>
      <c r="O4" s="7"/>
      <c r="P4" s="10"/>
      <c r="Q4" s="329"/>
      <c r="R4" s="1"/>
      <c r="S4" s="20" t="s">
        <v>66</v>
      </c>
      <c r="T4" s="326"/>
      <c r="U4" s="25"/>
      <c r="V4" s="25"/>
      <c r="W4" s="326"/>
    </row>
    <row r="5" spans="1:23">
      <c r="A5" s="1">
        <v>1</v>
      </c>
      <c r="B5" s="1" t="s">
        <v>74</v>
      </c>
      <c r="C5" s="9">
        <v>2400</v>
      </c>
      <c r="D5" s="133">
        <v>2400</v>
      </c>
      <c r="E5" s="2">
        <f>D5/C5*100</f>
        <v>100</v>
      </c>
      <c r="F5" s="9">
        <v>100</v>
      </c>
      <c r="G5" s="12">
        <v>100</v>
      </c>
      <c r="H5" s="2">
        <f>G5/F5*100</f>
        <v>100</v>
      </c>
      <c r="I5" s="9"/>
      <c r="J5" s="12"/>
      <c r="K5" s="2"/>
      <c r="L5" s="9"/>
      <c r="M5" s="12"/>
      <c r="N5" s="2"/>
      <c r="O5" s="9"/>
      <c r="P5" s="12"/>
      <c r="Q5" s="16"/>
      <c r="R5" s="1">
        <f>E5+H5</f>
        <v>200</v>
      </c>
      <c r="S5" s="44">
        <f>R5/2</f>
        <v>100</v>
      </c>
      <c r="T5" s="24"/>
      <c r="U5" s="26"/>
      <c r="V5" s="26"/>
      <c r="W5" s="24"/>
    </row>
  </sheetData>
  <mergeCells count="22">
    <mergeCell ref="H2:H4"/>
    <mergeCell ref="A2:A4"/>
    <mergeCell ref="B2:B4"/>
    <mergeCell ref="C2:D2"/>
    <mergeCell ref="E2:E4"/>
    <mergeCell ref="F2:G2"/>
    <mergeCell ref="W2:W4"/>
    <mergeCell ref="U3:V3"/>
    <mergeCell ref="T2:T4"/>
    <mergeCell ref="R2:S3"/>
    <mergeCell ref="C3:D3"/>
    <mergeCell ref="F3:G3"/>
    <mergeCell ref="I3:J3"/>
    <mergeCell ref="L3:M3"/>
    <mergeCell ref="O3:P3"/>
    <mergeCell ref="U2:V2"/>
    <mergeCell ref="I2:J2"/>
    <mergeCell ref="K2:K4"/>
    <mergeCell ref="L2:M2"/>
    <mergeCell ref="N2:N4"/>
    <mergeCell ref="O2:P2"/>
    <mergeCell ref="Q2:Q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1 этап сады</vt:lpstr>
      <vt:lpstr>1 этап школы</vt:lpstr>
      <vt:lpstr>1 этап внеш</vt:lpstr>
      <vt:lpstr>каскад</vt:lpstr>
      <vt:lpstr>Олимп</vt:lpstr>
      <vt:lpstr>РЦКиД</vt:lpstr>
      <vt:lpstr>ЦБС</vt:lpstr>
      <vt:lpstr>ДШИ</vt:lpstr>
      <vt:lpstr>вести</vt:lpstr>
      <vt:lpstr>2 этап объем</vt:lpstr>
      <vt:lpstr>3 этап руб</vt:lpstr>
      <vt:lpstr>итог</vt:lpstr>
      <vt:lpstr>'1 этап школы'!Область_печати</vt:lpstr>
      <vt:lpstr>вести!Область_печати</vt:lpstr>
      <vt:lpstr>ДШИ!Область_печати</vt:lpstr>
      <vt:lpstr>Олимп!Область_печати</vt:lpstr>
      <vt:lpstr>ЦБС!Область_печати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2017-03-20T00:33:10Z</dcterms:modified>
</cp:coreProperties>
</file>