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65206" windowWidth="9255" windowHeight="11640" tabRatio="651" firstSheet="8" activeTab="8"/>
  </bookViews>
  <sheets>
    <sheet name="Форма_3п" sheetId="1" state="hidden" r:id="rId1"/>
    <sheet name="пер2 СНГ" sheetId="2" state="hidden" r:id="rId2"/>
    <sheet name="Пер2СНГБеларусь" sheetId="3" state="hidden" r:id="rId3"/>
    <sheet name="пер2 вне СНГ" sheetId="4" state="hidden" r:id="rId4"/>
    <sheet name="Шаблон" sheetId="5" state="hidden" r:id="rId5"/>
    <sheet name="Cond_2p" sheetId="6" state="hidden" r:id="rId6"/>
    <sheet name="Subjects" sheetId="7" state="hidden" r:id="rId7"/>
    <sheet name="Cond_3p" sheetId="8" state="hidden" r:id="rId8"/>
    <sheet name="Форма_2п 2014-16" sheetId="9" r:id="rId9"/>
  </sheets>
  <definedNames>
    <definedName name="Z_0F955BED_3AA5_4ED9_8747_25E63CDA70F7_.wvu.Cols" localSheetId="8" hidden="1">'Форма_2п 2014-16'!$C:$K</definedName>
    <definedName name="Z_0F955BED_3AA5_4ED9_8747_25E63CDA70F7_.wvu.FilterData" localSheetId="8" hidden="1">'Форма_2п 2014-16'!$B$1:$G$334</definedName>
    <definedName name="Z_0F955BED_3AA5_4ED9_8747_25E63CDA70F7_.wvu.PrintArea" localSheetId="5" hidden="1">'Cond_2p'!$A:$XFD</definedName>
    <definedName name="Z_0F955BED_3AA5_4ED9_8747_25E63CDA70F7_.wvu.PrintTitles" localSheetId="8" hidden="1">'Форма_2п 2014-16'!$7:$9</definedName>
    <definedName name="Z_0F955BED_3AA5_4ED9_8747_25E63CDA70F7_.wvu.Rows" localSheetId="8" hidden="1">'Форма_2п 2014-16'!#REF!,'Форма_2п 2014-16'!$6:$6</definedName>
    <definedName name="Z_1CCF9464_AEC0_4C0F_98A5_E7B17D04C7EE_.wvu.Cols" localSheetId="8" hidden="1">'Форма_2п 2014-16'!$C:$K</definedName>
    <definedName name="Z_1CCF9464_AEC0_4C0F_98A5_E7B17D04C7EE_.wvu.FilterData" localSheetId="8" hidden="1">'Форма_2п 2014-16'!$B$1:$G$334</definedName>
    <definedName name="Z_1CCF9464_AEC0_4C0F_98A5_E7B17D04C7EE_.wvu.PrintArea" localSheetId="5" hidden="1">'Cond_2p'!$A:$XFD</definedName>
    <definedName name="Z_1CCF9464_AEC0_4C0F_98A5_E7B17D04C7EE_.wvu.PrintTitles" localSheetId="8" hidden="1">'Форма_2п 2014-16'!$7:$9</definedName>
    <definedName name="Z_2A0D3FC1_008C_421C_8185_69EEE9802E8F_.wvu.FilterData" localSheetId="8" hidden="1">'Форма_2п 2014-16'!$B$1:$G$334</definedName>
    <definedName name="Z_4D3410BB_2371_487E_AAF7_AC8AFE6E56CA_.wvu.Cols" localSheetId="8" hidden="1">'Форма_2п 2014-16'!$C:$K</definedName>
    <definedName name="Z_4D3410BB_2371_487E_AAF7_AC8AFE6E56CA_.wvu.FilterData" localSheetId="8" hidden="1">'Форма_2п 2014-16'!$B$1:$G$334</definedName>
    <definedName name="Z_4D3410BB_2371_487E_AAF7_AC8AFE6E56CA_.wvu.PrintArea" localSheetId="5" hidden="1">'Cond_2p'!$A:$XFD</definedName>
    <definedName name="Z_4D3410BB_2371_487E_AAF7_AC8AFE6E56CA_.wvu.PrintTitles" localSheetId="8" hidden="1">'Форма_2п 2014-16'!$7:$9</definedName>
    <definedName name="Z_77D4B8AA_2D12_454E_8920_2F102814BFC0_.wvu.PrintArea" localSheetId="0" hidden="1">'Форма_3п'!$A$1:$G$101</definedName>
    <definedName name="Z_A77FDE54_1C34_42D3_AB21_D5EA3CF0EB76_.wvu.FilterData" localSheetId="8" hidden="1">'Форма_2п 2014-16'!$B$1:$G$334</definedName>
    <definedName name="Z_AC0A06EF_23F9_405C_A847_5A1F3FCA51B1_.wvu.FilterData" localSheetId="8" hidden="1">'Форма_2п 2014-16'!$B$1:$G$334</definedName>
    <definedName name="Z_CA566A40_D8DF_4A83_8430_0418F2E4D7CA_.wvu.FilterData" localSheetId="8" hidden="1">'Форма_2п 2014-16'!$B$1:$G$334</definedName>
    <definedName name="Z_F999748C_9832_11D8_83FB_00E04C392051_.wvu.Cols" localSheetId="8" hidden="1">'Форма_2п 2014-16'!$C:$K</definedName>
    <definedName name="Z_F999748C_9832_11D8_83FB_00E04C392051_.wvu.FilterData" localSheetId="8" hidden="1">'Форма_2п 2014-16'!$B$1:$G$334</definedName>
    <definedName name="Z_F999748C_9832_11D8_83FB_00E04C392051_.wvu.PrintArea" localSheetId="5" hidden="1">'Cond_2p'!$A:$XFD</definedName>
    <definedName name="Z_F999748C_9832_11D8_83FB_00E04C392051_.wvu.PrintTitles" localSheetId="8" hidden="1">'Форма_2п 2014-16'!$7:$9</definedName>
    <definedName name="Z_F999748C_9832_11D8_83FB_00E04C392051_.wvu.Rows" localSheetId="8" hidden="1">'Форма_2п 2014-16'!#REF!,'Форма_2п 2014-16'!$6:$6</definedName>
    <definedName name="_xlnm.Print_Titles" localSheetId="8">'Форма_2п 2014-16'!$7:$9</definedName>
    <definedName name="_xlnm.Print_Area" localSheetId="5">'Cond_2p'!$A:$IV</definedName>
    <definedName name="_xlnm.Print_Area" localSheetId="8">'Форма_2п 2014-16'!$A$1:$T$334</definedName>
  </definedNames>
  <calcPr fullCalcOnLoad="1"/>
</workbook>
</file>

<file path=xl/sharedStrings.xml><?xml version="1.0" encoding="utf-8"?>
<sst xmlns="http://schemas.openxmlformats.org/spreadsheetml/2006/main" count="3257" uniqueCount="849">
  <si>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</si>
  <si>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</si>
  <si>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</si>
  <si>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</si>
  <si>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</si>
  <si>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</si>
  <si>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</si>
  <si>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</si>
  <si>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</si>
  <si>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</si>
  <si>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</si>
  <si>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</si>
  <si>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</si>
  <si>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</si>
  <si>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</si>
  <si>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</si>
  <si>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</si>
  <si>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</si>
  <si>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</si>
  <si>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</si>
  <si>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</si>
  <si>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</si>
  <si>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</si>
  <si>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</si>
  <si>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</si>
  <si>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</si>
  <si>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</si>
  <si>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</si>
  <si>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</si>
  <si>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</si>
  <si>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</si>
  <si>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</si>
  <si>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</si>
  <si>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</si>
  <si>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</si>
  <si>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</si>
  <si>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</si>
  <si>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</si>
  <si>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</si>
  <si>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</si>
  <si>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</si>
  <si>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</si>
  <si>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</si>
  <si>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</si>
  <si>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</si>
  <si>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</si>
  <si>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</si>
  <si>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</si>
  <si>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</si>
  <si>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</si>
  <si>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</si>
  <si>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</si>
  <si>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</si>
  <si>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</si>
  <si>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</si>
  <si>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</si>
  <si>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</si>
  <si>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</si>
  <si>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</si>
  <si>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</si>
  <si>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</si>
  <si>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</si>
  <si>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</si>
  <si>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</si>
  <si>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</si>
  <si>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</si>
  <si>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</si>
  <si>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</si>
  <si>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</si>
  <si>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</si>
  <si>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</si>
  <si>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</si>
  <si>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</si>
  <si>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</si>
  <si>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</si>
  <si>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</si>
  <si>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</si>
  <si>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</si>
  <si>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Земельный налог</t>
  </si>
  <si>
    <t>Неналоговые доходы (аренда земли и имущества)</t>
  </si>
  <si>
    <t>Средства, получаемые от вышестоящих уровней власти</t>
  </si>
  <si>
    <t>образование ( молодежная политика )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</si>
  <si>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</si>
  <si>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</si>
  <si>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</si>
  <si>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</si>
  <si>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</si>
  <si>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</si>
  <si>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</si>
  <si>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</si>
  <si>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</si>
  <si>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</si>
  <si>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</si>
  <si>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</si>
  <si>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</si>
  <si>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</si>
  <si>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</si>
  <si>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</si>
  <si>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</si>
  <si>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</si>
  <si>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</si>
  <si>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</si>
  <si>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</si>
  <si>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</si>
  <si>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</si>
  <si>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</si>
  <si>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</si>
  <si>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</si>
  <si>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</si>
  <si>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</si>
  <si>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</si>
  <si>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</si>
  <si>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</si>
  <si>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</si>
  <si>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</si>
  <si>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</si>
  <si>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</si>
  <si>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</si>
  <si>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</si>
  <si>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</si>
  <si>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</si>
  <si>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</si>
  <si>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</si>
  <si>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</si>
  <si>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</si>
  <si>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</si>
  <si>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</si>
  <si>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</si>
  <si>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</si>
  <si>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</si>
  <si>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</si>
  <si>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</si>
  <si>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</si>
  <si>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</si>
  <si>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</si>
  <si>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</si>
  <si>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</si>
  <si>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</si>
  <si>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</si>
  <si>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>ПРОГНОЗ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</si>
  <si>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</si>
  <si>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</si>
  <si>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</si>
  <si>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</si>
  <si>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</si>
  <si>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</si>
  <si>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</si>
  <si>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</si>
  <si>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</si>
  <si>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</si>
  <si>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</si>
  <si>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</si>
  <si>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</si>
  <si>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</si>
  <si>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</si>
  <si>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</si>
  <si>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</si>
  <si>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</si>
  <si>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</si>
  <si>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</si>
  <si>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</si>
  <si>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</si>
  <si>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</si>
  <si>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</si>
  <si>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</si>
  <si>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</si>
  <si>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</si>
  <si>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</si>
  <si>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</si>
  <si>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</si>
  <si>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</si>
  <si>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</si>
  <si>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</si>
  <si>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</si>
  <si>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</si>
  <si>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</si>
  <si>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</si>
  <si>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</si>
  <si>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</si>
  <si>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</si>
  <si>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</si>
  <si>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</si>
  <si>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</si>
  <si>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</si>
  <si>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</si>
  <si>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</si>
  <si>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</si>
  <si>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</si>
  <si>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</si>
  <si>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</si>
  <si>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</si>
  <si>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</si>
  <si>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</si>
  <si>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</si>
  <si>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</si>
  <si>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</si>
  <si>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</si>
  <si>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</si>
  <si>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</si>
  <si>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</si>
  <si>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</si>
  <si>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</si>
  <si>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</si>
  <si>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</si>
  <si>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</si>
  <si>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</si>
  <si>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</si>
  <si>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</si>
  <si>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</si>
  <si>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</si>
  <si>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</si>
  <si>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</si>
  <si>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</si>
  <si>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</si>
  <si>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</si>
  <si>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</si>
  <si>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</si>
  <si>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</si>
  <si>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</si>
  <si>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</si>
  <si>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</si>
  <si>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</si>
  <si>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</si>
  <si>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</si>
  <si>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</si>
  <si>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</si>
  <si>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</si>
  <si>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</si>
  <si>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</si>
  <si>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</si>
  <si>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</si>
  <si>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</si>
  <si>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</si>
  <si>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</si>
  <si>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</si>
  <si>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</si>
  <si>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</si>
  <si>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</si>
  <si>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</si>
  <si>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</si>
  <si>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</si>
  <si>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</si>
  <si>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</si>
  <si>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</si>
  <si>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</si>
  <si>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</si>
  <si>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</si>
  <si>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</si>
  <si>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</si>
  <si>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</si>
  <si>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</si>
  <si>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</si>
  <si>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</si>
  <si>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</si>
  <si>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</si>
  <si>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</si>
  <si>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</si>
  <si>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</si>
  <si>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</si>
  <si>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</si>
  <si>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</si>
  <si>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</si>
  <si>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</si>
  <si>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</si>
  <si>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</si>
  <si>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</si>
  <si>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</si>
  <si>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</si>
  <si>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</si>
  <si>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</si>
  <si>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</si>
  <si>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</si>
  <si>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</si>
  <si>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</si>
  <si>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</si>
  <si>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</si>
  <si>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</si>
  <si>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</si>
  <si>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</si>
  <si>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</si>
  <si>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</si>
  <si>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</si>
  <si>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</si>
  <si>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</si>
  <si>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</si>
  <si>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</si>
  <si>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</si>
  <si>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</si>
  <si>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</si>
  <si>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</si>
  <si>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</si>
  <si>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</si>
  <si>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</si>
  <si>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</si>
  <si>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</si>
  <si>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</si>
  <si>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</si>
  <si>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</si>
  <si>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</si>
  <si>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</si>
  <si>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</si>
  <si>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</si>
  <si>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</si>
  <si>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</si>
  <si>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</si>
  <si>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</si>
  <si>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</si>
  <si>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</si>
  <si>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</si>
  <si>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</si>
  <si>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</si>
  <si>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</si>
  <si>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</si>
  <si>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</si>
  <si>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</si>
  <si>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</si>
  <si>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</si>
  <si>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</si>
  <si>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</si>
  <si>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</si>
  <si>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</si>
  <si>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</si>
  <si>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</si>
  <si>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</si>
  <si>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</si>
  <si>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</si>
  <si>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</si>
  <si>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</si>
  <si>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</si>
  <si>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</si>
  <si>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</si>
  <si>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</si>
  <si>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</si>
  <si>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</si>
  <si>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</si>
  <si>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</si>
  <si>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</si>
  <si>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</si>
  <si>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</si>
  <si>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</si>
  <si>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</si>
  <si>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</si>
  <si>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</si>
  <si>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</si>
  <si>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</si>
  <si>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</si>
  <si>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</si>
  <si>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</si>
  <si>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</si>
  <si>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</si>
  <si>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</si>
  <si>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</si>
  <si>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</si>
  <si>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</si>
  <si>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</si>
  <si>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</si>
  <si>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</si>
  <si>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</si>
  <si>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</si>
  <si>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</si>
  <si>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</si>
  <si>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</si>
  <si>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</si>
  <si>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</si>
  <si>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</si>
  <si>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</si>
  <si>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</si>
  <si>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</si>
  <si>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</si>
  <si>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</si>
  <si>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</si>
  <si>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</si>
  <si>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</si>
  <si>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</si>
  <si>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</si>
  <si>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</si>
  <si>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</si>
  <si>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</si>
  <si>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</si>
  <si>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</si>
  <si>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</si>
  <si>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</si>
  <si>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</si>
  <si>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</si>
  <si>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</si>
  <si>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</si>
  <si>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</si>
  <si>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</si>
  <si>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</si>
  <si>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</si>
  <si>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</si>
  <si>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</si>
  <si>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</si>
  <si>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</si>
  <si>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</si>
  <si>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</si>
  <si>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</si>
  <si>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</si>
  <si>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</si>
  <si>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</si>
  <si>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</si>
  <si>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</si>
  <si>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</si>
  <si>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</si>
  <si>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</si>
  <si>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</si>
  <si>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</si>
  <si>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</si>
  <si>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</si>
  <si>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</si>
  <si>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</si>
  <si>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</si>
  <si>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</si>
  <si>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</si>
  <si>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</si>
  <si>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</si>
  <si>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</si>
  <si>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</si>
  <si>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</si>
  <si>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</si>
  <si>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</si>
  <si>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</si>
  <si>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</si>
  <si>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</si>
  <si>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</si>
  <si>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</si>
  <si>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</si>
  <si>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</si>
  <si>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</si>
  <si>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</si>
  <si>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</si>
  <si>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</si>
  <si>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</si>
  <si>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</si>
  <si>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</si>
  <si>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</si>
  <si>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</si>
  <si>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</si>
  <si>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</si>
  <si>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</si>
  <si>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</si>
  <si>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</si>
  <si>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</si>
  <si>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</si>
  <si>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</si>
  <si>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</si>
  <si>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</si>
  <si>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</si>
  <si>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</si>
  <si>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</si>
  <si>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</si>
  <si>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</si>
  <si>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</si>
  <si>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</si>
  <si>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</si>
  <si>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</si>
  <si>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</si>
  <si>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</si>
  <si>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</si>
  <si>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</si>
  <si>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</si>
  <si>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</si>
  <si>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</si>
  <si>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</si>
  <si>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</si>
  <si>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</si>
  <si>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</si>
  <si>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</si>
  <si>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</si>
  <si>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</si>
  <si>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</si>
  <si>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</si>
  <si>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</si>
  <si>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</si>
  <si>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</si>
  <si>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</si>
  <si>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</si>
  <si>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</si>
  <si>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</si>
  <si>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</si>
  <si>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</si>
  <si>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</si>
  <si>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</si>
  <si>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</si>
  <si>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</si>
  <si>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</si>
  <si>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</si>
  <si>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</si>
  <si>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</si>
  <si>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</si>
  <si>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</si>
  <si>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</si>
  <si>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</si>
  <si>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</si>
  <si>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</si>
  <si>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</si>
  <si>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</si>
  <si>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</si>
  <si>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</si>
  <si>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</si>
  <si>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</si>
  <si>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</si>
  <si>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</si>
  <si>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</si>
  <si>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</si>
  <si>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</si>
  <si>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</si>
  <si>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</si>
  <si>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</si>
  <si>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</si>
  <si>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</si>
  <si>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</si>
  <si>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</si>
  <si>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</si>
  <si>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</si>
  <si>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</si>
  <si>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</si>
  <si>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</si>
  <si>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</si>
  <si>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</si>
  <si>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</si>
  <si>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</si>
  <si>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</si>
  <si>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</si>
  <si>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</si>
  <si>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</si>
  <si>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</si>
  <si>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</si>
  <si>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</si>
  <si>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</si>
  <si>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</si>
  <si>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</si>
  <si>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</si>
  <si>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</si>
  <si>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</si>
  <si>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</si>
  <si>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</si>
  <si>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</si>
  <si>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</si>
  <si>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</si>
  <si>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</si>
  <si>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</si>
  <si>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</si>
  <si>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</si>
  <si>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</si>
  <si>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</si>
  <si>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</si>
  <si>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</si>
  <si>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</si>
  <si>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</si>
  <si>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</si>
  <si>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</si>
  <si>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</si>
  <si>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</si>
  <si>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</si>
  <si>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</si>
  <si>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</si>
  <si>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</si>
  <si>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</si>
  <si>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</si>
  <si>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</si>
  <si>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</si>
  <si>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</si>
  <si>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</si>
  <si>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</si>
  <si>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</si>
  <si>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</si>
  <si>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</si>
  <si>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</si>
  <si>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</si>
  <si>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</si>
  <si>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</si>
  <si>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</si>
  <si>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</si>
  <si>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</si>
  <si>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</si>
  <si>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</si>
  <si>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</si>
  <si>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</si>
  <si>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</si>
  <si>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</si>
  <si>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</si>
  <si>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</si>
  <si>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</si>
  <si>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</si>
  <si>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</si>
  <si>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</si>
  <si>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</si>
  <si>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</si>
  <si>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</si>
  <si>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</si>
  <si>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</si>
  <si>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</si>
  <si>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</si>
  <si>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</si>
  <si>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</si>
  <si>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</si>
  <si>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</si>
  <si>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</si>
  <si>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</si>
  <si>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</si>
  <si>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</si>
  <si>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</si>
  <si>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</si>
  <si>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</si>
  <si>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</si>
  <si>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</si>
  <si>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</si>
  <si>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</si>
  <si>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</si>
  <si>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</si>
  <si>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</si>
  <si>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</si>
  <si>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</si>
  <si>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</si>
  <si>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</si>
  <si>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млн. руб.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</si>
  <si>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</si>
  <si>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</si>
  <si>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</si>
  <si>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</si>
  <si>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</si>
  <si>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</si>
  <si>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</si>
  <si>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</si>
  <si>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</si>
  <si>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</si>
  <si>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</si>
  <si>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</si>
  <si>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</si>
  <si>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</si>
  <si>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</si>
  <si>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</si>
  <si>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</si>
  <si>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</si>
  <si>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</si>
  <si>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</si>
  <si>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</si>
  <si>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</si>
  <si>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</si>
  <si>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</si>
  <si>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</si>
  <si>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</si>
  <si>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</si>
  <si>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</si>
  <si>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</si>
  <si>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</si>
  <si>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</si>
  <si>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</si>
  <si>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</si>
  <si>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</si>
  <si>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</si>
  <si>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</si>
  <si>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</si>
  <si>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</si>
  <si>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</si>
  <si>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</si>
  <si>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</si>
  <si>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</si>
  <si>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</si>
  <si>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</si>
  <si>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</si>
  <si>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</si>
  <si>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</si>
  <si>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</si>
  <si>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</si>
  <si>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</si>
  <si>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</si>
  <si>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</si>
  <si>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</si>
  <si>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</si>
  <si>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</si>
  <si>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</si>
  <si>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</si>
  <si>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</si>
  <si>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</si>
  <si>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</si>
  <si>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</si>
  <si>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</si>
  <si>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</si>
  <si>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Индекс-дефлятор по объему работ, выполненных по виду деятельности "строительство" (Раздел F)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</si>
  <si>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</si>
  <si>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</si>
  <si>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</si>
  <si>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</si>
  <si>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</si>
  <si>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</si>
  <si>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</si>
  <si>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</si>
  <si>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</si>
  <si>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</si>
  <si>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</si>
  <si>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</si>
  <si>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</si>
  <si>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</si>
  <si>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</si>
  <si>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</si>
  <si>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</si>
  <si>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</si>
  <si>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</si>
  <si>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</si>
  <si>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</si>
  <si>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</si>
  <si>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</si>
  <si>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</si>
  <si>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</si>
  <si>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</si>
  <si>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</si>
  <si>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</si>
  <si>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</si>
  <si>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</si>
  <si>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</si>
  <si>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</si>
  <si>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</si>
  <si>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</si>
  <si>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</si>
  <si>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</si>
  <si>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</si>
  <si>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</si>
  <si>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</si>
  <si>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</si>
  <si>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</si>
  <si>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</si>
  <si>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</si>
  <si>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</si>
  <si>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</si>
  <si>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</si>
  <si>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</si>
  <si>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</si>
  <si>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</si>
  <si>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</si>
  <si>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</si>
  <si>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</si>
  <si>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</si>
  <si>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</si>
  <si>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</si>
  <si>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</si>
  <si>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</si>
  <si>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</si>
  <si>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</si>
  <si>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</si>
  <si>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</si>
  <si>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</si>
  <si>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</si>
  <si>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</si>
  <si>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</si>
  <si>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</si>
  <si>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</si>
  <si>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</si>
  <si>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</si>
  <si>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</si>
  <si>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</si>
  <si>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</si>
  <si>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</si>
  <si>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</si>
  <si>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</si>
  <si>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</si>
  <si>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</si>
  <si>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</si>
  <si>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</si>
  <si>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</si>
  <si>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</si>
  <si>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</si>
  <si>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</si>
  <si>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</si>
  <si>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</si>
  <si>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</si>
  <si>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</si>
  <si>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</si>
  <si>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</si>
  <si>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</si>
  <si>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</si>
  <si>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</si>
  <si>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</si>
  <si>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</si>
  <si>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</si>
  <si>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</si>
  <si>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</si>
  <si>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</si>
  <si>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</si>
  <si>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</si>
  <si>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</si>
  <si>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</si>
  <si>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</si>
  <si>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</si>
  <si>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</si>
  <si>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</si>
  <si>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</si>
  <si>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</si>
  <si>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</si>
  <si>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</si>
  <si>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</si>
  <si>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</si>
  <si>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</si>
  <si>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</si>
  <si>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</si>
  <si>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</si>
  <si>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</si>
  <si>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</si>
  <si>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</si>
  <si>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</si>
  <si>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</si>
  <si>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</si>
  <si>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</si>
  <si>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</si>
  <si>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</si>
  <si>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</si>
  <si>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</si>
  <si>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</si>
  <si>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</si>
  <si>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</si>
  <si>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</si>
  <si>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</si>
  <si>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</si>
  <si>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</si>
  <si>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</si>
  <si>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</si>
  <si>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</si>
  <si>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</si>
  <si>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</si>
  <si>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</si>
  <si>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</si>
  <si>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</si>
  <si>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</si>
  <si>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</si>
  <si>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</si>
  <si>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</si>
  <si>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</si>
  <si>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</si>
  <si>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</si>
  <si>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</si>
  <si>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</si>
  <si>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 xml:space="preserve">Индекс промышленного производства </t>
  </si>
  <si>
    <t>2. Промышленное производство</t>
  </si>
  <si>
    <r>
      <t xml:space="preserve">Объем отгруженных товаров собственного производства, выполненных работ и услуг собственными силами - Подраздел DA: Производство </t>
    </r>
    <r>
      <rPr>
        <b/>
        <sz val="8"/>
        <rFont val="Tahoma"/>
        <family val="2"/>
      </rPr>
      <t xml:space="preserve">пищевых </t>
    </r>
    <r>
      <rPr>
        <sz val="8"/>
        <rFont val="Tahoma"/>
        <family val="2"/>
      </rPr>
      <t>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</si>
  <si>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Подраздел DD: </t>
    </r>
    <r>
      <rPr>
        <b/>
        <sz val="8"/>
        <color indexed="8"/>
        <rFont val="Tahoma"/>
        <family val="2"/>
      </rPr>
      <t>Обработка древесины</t>
    </r>
    <r>
      <rPr>
        <sz val="8"/>
        <color indexed="8"/>
        <rFont val="Tahoma"/>
        <family val="2"/>
      </rPr>
      <t xml:space="preserve">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</si>
  <si>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</t>
    </r>
    <r>
      <rPr>
        <b/>
        <sz val="8"/>
        <color indexed="8"/>
        <rFont val="Tahoma"/>
        <family val="2"/>
      </rPr>
      <t xml:space="preserve">полиграфическая </t>
    </r>
    <r>
      <rPr>
        <sz val="8"/>
        <color indexed="8"/>
        <rFont val="Tahoma"/>
        <family val="2"/>
      </rPr>
      <t>деятельность</t>
    </r>
  </si>
  <si>
    <r>
      <t>Объем отгруженных товаров собственного производства, выполненных работ и услуг собственными силами - Подраздел DJ: Металлургическое производство и</t>
    </r>
    <r>
      <rPr>
        <b/>
        <sz val="8"/>
        <color indexed="8"/>
        <rFont val="Tahoma"/>
        <family val="2"/>
      </rPr>
      <t xml:space="preserve"> производство готовых металлических изделий</t>
    </r>
  </si>
  <si>
    <t xml:space="preserve">Индекс производства </t>
  </si>
  <si>
    <t>% к пред. году</t>
  </si>
  <si>
    <t xml:space="preserve">Индекс-дефлятор </t>
  </si>
  <si>
    <t>Объем отгруженных товаров собственного производства, выполненных работ и услуг собственными силами - Подраздел DN: Прочие производства (Пластиковые окна)</t>
  </si>
  <si>
    <t>Объем инвестиций в основной капитал за счет всех источников финансирования</t>
  </si>
  <si>
    <t>социально-экономического развития муниципального образования "Город Кяхта" Кяхтинского района Республики Бурятия на 2014 год и на период до 2016  года</t>
  </si>
  <si>
    <t>млн. руб. 2,44</t>
  </si>
  <si>
    <t>млн. руб. в ценах соответствующих лет  24,9</t>
  </si>
  <si>
    <t>млн. руб. 1,1</t>
  </si>
  <si>
    <t>млн. руб. 1,57</t>
  </si>
  <si>
    <t>млн. руб.3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</si>
</sst>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59"/>
      <name val="Tahoma"/>
      <family val="2"/>
    </font>
    <font>
      <sz val="10"/>
      <color indexed="59"/>
      <name val="Arial Cyr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theme="2" tint="-0.8999800086021423"/>
      <name val="Tahoma"/>
      <family val="2"/>
    </font>
    <font>
      <sz val="10"/>
      <color theme="2" tint="-0.8999800086021423"/>
      <name val="Arial Cyr"/>
      <family val="2"/>
    </font>
    <font>
      <b/>
      <sz val="8"/>
      <color rgb="FFFF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2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2" borderId="2" applyNumberFormat="0" applyAlignment="0" applyProtection="0"/>
    <xf numFmtId="0" fontId="70" fillId="2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0" borderId="7" applyNumberFormat="0" applyAlignment="0" applyProtection="0"/>
    <xf numFmtId="0" fontId="53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4" borderId="0" applyNumberFormat="0" applyBorder="0" applyAlignment="0" applyProtection="0"/>
  </cellStyleXfs>
  <cellXfs count="47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25" borderId="31" xfId="0" applyFont="1" applyFill="1" applyBorder="1" applyAlignment="1" applyProtection="1">
      <alignment horizontal="left" vertical="center" wrapText="1"/>
      <protection/>
    </xf>
    <xf numFmtId="0" fontId="24" fillId="25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25" borderId="30" xfId="0" applyFont="1" applyFill="1" applyBorder="1" applyAlignment="1" applyProtection="1">
      <alignment horizontal="left" vertical="center" wrapText="1" indent="1"/>
      <protection/>
    </xf>
    <xf numFmtId="0" fontId="27" fillId="25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25" borderId="30" xfId="0" applyFont="1" applyFill="1" applyBorder="1" applyAlignment="1" applyProtection="1">
      <alignment horizontal="left" vertical="center" wrapText="1"/>
      <protection/>
    </xf>
    <xf numFmtId="0" fontId="26" fillId="25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25" borderId="30" xfId="0" applyFont="1" applyFill="1" applyBorder="1" applyAlignment="1" applyProtection="1">
      <alignment horizontal="left" vertical="center" wrapText="1"/>
      <protection/>
    </xf>
    <xf numFmtId="0" fontId="28" fillId="25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25" borderId="30" xfId="0" applyFont="1" applyFill="1" applyBorder="1" applyAlignment="1" applyProtection="1">
      <alignment horizontal="left" vertical="center" wrapText="1" indent="2"/>
      <protection/>
    </xf>
    <xf numFmtId="0" fontId="24" fillId="25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25" borderId="30" xfId="0" applyFont="1" applyFill="1" applyBorder="1" applyAlignment="1" applyProtection="1">
      <alignment horizontal="left" vertical="center" wrapText="1" indent="3"/>
      <protection/>
    </xf>
    <xf numFmtId="0" fontId="22" fillId="25" borderId="30" xfId="0" applyFont="1" applyFill="1" applyBorder="1" applyAlignment="1" applyProtection="1">
      <alignment horizontal="left" vertical="center" wrapText="1" indent="1"/>
      <protection/>
    </xf>
    <xf numFmtId="0" fontId="26" fillId="25" borderId="30" xfId="0" applyFont="1" applyFill="1" applyBorder="1" applyAlignment="1" applyProtection="1">
      <alignment horizontal="left" wrapText="1" indent="1"/>
      <protection/>
    </xf>
    <xf numFmtId="0" fontId="0" fillId="25" borderId="30" xfId="0" applyFill="1" applyBorder="1" applyAlignment="1">
      <alignment/>
    </xf>
    <xf numFmtId="0" fontId="28" fillId="25" borderId="30" xfId="0" applyFont="1" applyFill="1" applyBorder="1" applyAlignment="1" applyProtection="1">
      <alignment horizontal="left" vertical="center" wrapText="1"/>
      <protection/>
    </xf>
    <xf numFmtId="0" fontId="26" fillId="25" borderId="30" xfId="0" applyFont="1" applyFill="1" applyBorder="1" applyAlignment="1" applyProtection="1">
      <alignment horizontal="left" vertical="top" wrapText="1" indent="3"/>
      <protection/>
    </xf>
    <xf numFmtId="0" fontId="26" fillId="25" borderId="30" xfId="0" applyFont="1" applyFill="1" applyBorder="1" applyAlignment="1" applyProtection="1">
      <alignment horizontal="left" vertical="top" wrapText="1" indent="1"/>
      <protection/>
    </xf>
    <xf numFmtId="0" fontId="27" fillId="25" borderId="30" xfId="0" applyFont="1" applyFill="1" applyBorder="1" applyAlignment="1" applyProtection="1">
      <alignment horizontal="center" vertical="top" wrapText="1"/>
      <protection/>
    </xf>
    <xf numFmtId="0" fontId="26" fillId="25" borderId="30" xfId="0" applyFont="1" applyFill="1" applyBorder="1" applyAlignment="1" applyProtection="1">
      <alignment horizontal="left" vertical="center" wrapText="1" indent="4"/>
      <protection/>
    </xf>
    <xf numFmtId="0" fontId="26" fillId="25" borderId="30" xfId="0" applyFont="1" applyFill="1" applyBorder="1" applyAlignment="1" applyProtection="1">
      <alignment horizontal="left" vertical="center" wrapText="1" indent="5"/>
      <protection/>
    </xf>
    <xf numFmtId="176" fontId="5" fillId="0" borderId="0" xfId="0" applyNumberFormat="1" applyFont="1" applyFill="1" applyAlignment="1" applyProtection="1">
      <alignment/>
      <protection/>
    </xf>
    <xf numFmtId="0" fontId="28" fillId="26" borderId="30" xfId="0" applyFont="1" applyFill="1" applyBorder="1" applyAlignment="1" applyProtection="1">
      <alignment horizontal="left" vertical="center" wrapText="1"/>
      <protection/>
    </xf>
    <xf numFmtId="0" fontId="22" fillId="26" borderId="30" xfId="0" applyFont="1" applyFill="1" applyBorder="1" applyAlignment="1" applyProtection="1">
      <alignment horizontal="left" vertical="center" wrapText="1" indent="1"/>
      <protection/>
    </xf>
    <xf numFmtId="0" fontId="27" fillId="26" borderId="30" xfId="0" applyFont="1" applyFill="1" applyBorder="1" applyAlignment="1" applyProtection="1">
      <alignment horizontal="center" vertical="center" wrapText="1"/>
      <protection/>
    </xf>
    <xf numFmtId="0" fontId="26" fillId="26" borderId="30" xfId="0" applyFont="1" applyFill="1" applyBorder="1" applyAlignment="1" applyProtection="1">
      <alignment horizontal="left" vertical="center" wrapText="1" indent="1"/>
      <protection/>
    </xf>
    <xf numFmtId="0" fontId="26" fillId="26" borderId="30" xfId="0" applyFont="1" applyFill="1" applyBorder="1" applyAlignment="1" applyProtection="1">
      <alignment horizontal="left" vertical="center" wrapText="1" indent="2"/>
      <protection/>
    </xf>
    <xf numFmtId="0" fontId="26" fillId="26" borderId="30" xfId="0" applyFont="1" applyFill="1" applyBorder="1" applyAlignment="1" applyProtection="1">
      <alignment horizontal="left" vertical="center" wrapText="1" indent="3"/>
      <protection/>
    </xf>
    <xf numFmtId="0" fontId="24" fillId="26" borderId="30" xfId="0" applyFont="1" applyFill="1" applyBorder="1" applyAlignment="1" applyProtection="1">
      <alignment horizontal="center" vertical="center" wrapText="1"/>
      <protection/>
    </xf>
    <xf numFmtId="0" fontId="26" fillId="26" borderId="30" xfId="0" applyFont="1" applyFill="1" applyBorder="1" applyAlignment="1" applyProtection="1">
      <alignment horizontal="center" vertical="center" wrapText="1"/>
      <protection/>
    </xf>
    <xf numFmtId="0" fontId="26" fillId="26" borderId="30" xfId="0" applyFont="1" applyFill="1" applyBorder="1" applyAlignment="1" applyProtection="1">
      <alignment horizontal="left" vertical="top" wrapText="1" indent="1"/>
      <protection/>
    </xf>
    <xf numFmtId="0" fontId="26" fillId="26" borderId="30" xfId="0" applyFont="1" applyFill="1" applyBorder="1" applyAlignment="1" applyProtection="1">
      <alignment horizontal="left" vertical="top" wrapText="1" indent="2"/>
      <protection/>
    </xf>
    <xf numFmtId="49" fontId="26" fillId="26" borderId="30" xfId="0" applyNumberFormat="1" applyFont="1" applyFill="1" applyBorder="1" applyAlignment="1" applyProtection="1">
      <alignment horizontal="left" vertical="top" wrapText="1" indent="2"/>
      <protection/>
    </xf>
    <xf numFmtId="0" fontId="22" fillId="26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0" fontId="34" fillId="25" borderId="30" xfId="0" applyFont="1" applyFill="1" applyBorder="1" applyAlignment="1" applyProtection="1">
      <alignment horizontal="left" vertical="center" wrapText="1" indent="2"/>
      <protection/>
    </xf>
    <xf numFmtId="0" fontId="34" fillId="25" borderId="30" xfId="0" applyFont="1" applyFill="1" applyBorder="1" applyAlignment="1" applyProtection="1">
      <alignment horizontal="left" vertical="center" wrapText="1" indent="1"/>
      <protection/>
    </xf>
    <xf numFmtId="0" fontId="35" fillId="25" borderId="30" xfId="0" applyFont="1" applyFill="1" applyBorder="1" applyAlignment="1" applyProtection="1">
      <alignment horizontal="left" vertical="center" wrapText="1" indent="1"/>
      <protection/>
    </xf>
    <xf numFmtId="49" fontId="5" fillId="2" borderId="0" xfId="0" applyNumberFormat="1" applyFont="1" applyFill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horizontal="right"/>
      <protection/>
    </xf>
    <xf numFmtId="49" fontId="5" fillId="2" borderId="0" xfId="0" applyNumberFormat="1" applyFont="1" applyFill="1" applyAlignment="1" applyProtection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9" fontId="29" fillId="2" borderId="0" xfId="0" applyNumberFormat="1" applyFont="1" applyFill="1" applyAlignment="1" applyProtection="1">
      <alignment horizontal="center" vertical="center" wrapText="1"/>
      <protection/>
    </xf>
    <xf numFmtId="49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22" fillId="2" borderId="30" xfId="0" applyFont="1" applyFill="1" applyBorder="1" applyAlignment="1" applyProtection="1">
      <alignment horizontal="centerContinuous" vertical="center" wrapText="1"/>
      <protection/>
    </xf>
    <xf numFmtId="49" fontId="22" fillId="2" borderId="30" xfId="0" applyNumberFormat="1" applyFont="1" applyFill="1" applyBorder="1" applyAlignment="1" applyProtection="1">
      <alignment horizontal="centerContinuous" vertical="center"/>
      <protection/>
    </xf>
    <xf numFmtId="49" fontId="22" fillId="2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2" borderId="30" xfId="0" applyNumberFormat="1" applyFont="1" applyFill="1" applyBorder="1" applyAlignment="1" applyProtection="1">
      <alignment horizontal="center" vertical="center" wrapText="1"/>
      <protection/>
    </xf>
    <xf numFmtId="49" fontId="22" fillId="2" borderId="30" xfId="0" applyNumberFormat="1" applyFont="1" applyFill="1" applyBorder="1" applyAlignment="1" applyProtection="1">
      <alignment horizontal="left" vertical="center" wrapText="1"/>
      <protection/>
    </xf>
    <xf numFmtId="0" fontId="5" fillId="2" borderId="26" xfId="0" applyFont="1" applyFill="1" applyBorder="1" applyAlignment="1" applyProtection="1">
      <alignment/>
      <protection/>
    </xf>
    <xf numFmtId="0" fontId="22" fillId="2" borderId="30" xfId="0" applyFont="1" applyFill="1" applyBorder="1" applyAlignment="1" applyProtection="1">
      <alignment horizontal="centerContinuous" vertical="center"/>
      <protection/>
    </xf>
    <xf numFmtId="0" fontId="22" fillId="2" borderId="30" xfId="0" applyFont="1" applyFill="1" applyBorder="1" applyAlignment="1" applyProtection="1">
      <alignment horizontal="centerContinuous"/>
      <protection/>
    </xf>
    <xf numFmtId="0" fontId="22" fillId="2" borderId="30" xfId="0" applyFont="1" applyFill="1" applyBorder="1" applyAlignment="1" applyProtection="1">
      <alignment horizontal="right"/>
      <protection/>
    </xf>
    <xf numFmtId="0" fontId="22" fillId="2" borderId="30" xfId="0" applyFont="1" applyFill="1" applyBorder="1" applyAlignment="1" applyProtection="1">
      <alignment vertical="center"/>
      <protection/>
    </xf>
    <xf numFmtId="0" fontId="22" fillId="2" borderId="30" xfId="0" applyFont="1" applyFill="1" applyBorder="1" applyAlignment="1" applyProtection="1">
      <alignment vertical="center" wrapText="1"/>
      <protection/>
    </xf>
    <xf numFmtId="2" fontId="33" fillId="2" borderId="30" xfId="0" applyNumberFormat="1" applyFont="1" applyFill="1" applyBorder="1" applyAlignment="1" applyProtection="1">
      <alignment horizontal="right"/>
      <protection locked="0"/>
    </xf>
    <xf numFmtId="0" fontId="23" fillId="2" borderId="31" xfId="0" applyFont="1" applyFill="1" applyBorder="1" applyAlignment="1" applyProtection="1">
      <alignment horizontal="left" vertical="center" wrapText="1"/>
      <protection/>
    </xf>
    <xf numFmtId="0" fontId="24" fillId="2" borderId="31" xfId="0" applyFont="1" applyFill="1" applyBorder="1" applyAlignment="1" applyProtection="1">
      <alignment horizontal="center" vertical="center" wrapText="1"/>
      <protection/>
    </xf>
    <xf numFmtId="2" fontId="25" fillId="2" borderId="32" xfId="0" applyNumberFormat="1" applyFont="1" applyFill="1" applyBorder="1" applyAlignment="1" applyProtection="1">
      <alignment horizontal="center" vertical="center"/>
      <protection locked="0"/>
    </xf>
    <xf numFmtId="2" fontId="25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 wrapText="1"/>
      <protection locked="0"/>
    </xf>
    <xf numFmtId="2" fontId="33" fillId="2" borderId="0" xfId="0" applyNumberFormat="1" applyFont="1" applyFill="1" applyBorder="1" applyAlignment="1">
      <alignment horizontal="right"/>
    </xf>
    <xf numFmtId="0" fontId="26" fillId="2" borderId="30" xfId="0" applyFont="1" applyFill="1" applyBorder="1" applyAlignment="1" applyProtection="1">
      <alignment horizontal="left" vertical="center" wrapText="1" indent="1"/>
      <protection/>
    </xf>
    <xf numFmtId="0" fontId="27" fillId="2" borderId="30" xfId="0" applyFont="1" applyFill="1" applyBorder="1" applyAlignment="1" applyProtection="1">
      <alignment horizontal="center" vertical="center" wrapText="1"/>
      <protection/>
    </xf>
    <xf numFmtId="2" fontId="10" fillId="2" borderId="0" xfId="0" applyNumberFormat="1" applyFont="1" applyFill="1" applyBorder="1" applyAlignment="1" applyProtection="1">
      <alignment horizontal="right" vertical="center"/>
      <protection/>
    </xf>
    <xf numFmtId="2" fontId="25" fillId="2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30" xfId="0" applyFont="1" applyFill="1" applyBorder="1" applyAlignment="1" applyProtection="1">
      <alignment horizontal="left" vertical="center" wrapText="1"/>
      <protection/>
    </xf>
    <xf numFmtId="2" fontId="25" fillId="2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2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/>
    </xf>
    <xf numFmtId="0" fontId="28" fillId="2" borderId="30" xfId="0" applyFont="1" applyFill="1" applyBorder="1" applyAlignment="1" applyProtection="1">
      <alignment horizontal="left" vertical="center" wrapText="1" indent="1"/>
      <protection/>
    </xf>
    <xf numFmtId="49" fontId="25" fillId="2" borderId="34" xfId="0" applyNumberFormat="1" applyFont="1" applyFill="1" applyBorder="1" applyAlignment="1" applyProtection="1">
      <alignment horizontal="center" vertical="top" wrapText="1"/>
      <protection locked="0"/>
    </xf>
    <xf numFmtId="0" fontId="25" fillId="2" borderId="34" xfId="0" applyFont="1" applyFill="1" applyBorder="1" applyAlignment="1">
      <alignment horizontal="center" vertical="top" wrapText="1"/>
    </xf>
    <xf numFmtId="49" fontId="25" fillId="2" borderId="35" xfId="0" applyNumberFormat="1" applyFont="1" applyFill="1" applyBorder="1" applyAlignment="1" applyProtection="1">
      <alignment horizontal="center" vertical="top" wrapText="1"/>
      <protection locked="0"/>
    </xf>
    <xf numFmtId="0" fontId="25" fillId="2" borderId="33" xfId="0" applyFont="1" applyFill="1" applyBorder="1" applyAlignment="1">
      <alignment horizontal="center" vertical="top" wrapText="1"/>
    </xf>
    <xf numFmtId="0" fontId="28" fillId="2" borderId="30" xfId="0" applyFont="1" applyFill="1" applyBorder="1" applyAlignment="1" applyProtection="1">
      <alignment horizontal="left" vertical="center" wrapText="1" indent="2"/>
      <protection/>
    </xf>
    <xf numFmtId="0" fontId="24" fillId="2" borderId="30" xfId="0" applyFont="1" applyFill="1" applyBorder="1" applyAlignment="1" applyProtection="1">
      <alignment horizontal="center" vertical="center" wrapText="1"/>
      <protection/>
    </xf>
    <xf numFmtId="49" fontId="25" fillId="2" borderId="33" xfId="0" applyNumberFormat="1" applyFont="1" applyFill="1" applyBorder="1" applyAlignment="1">
      <alignment horizontal="center" vertical="top" wrapText="1"/>
    </xf>
    <xf numFmtId="0" fontId="26" fillId="2" borderId="30" xfId="0" applyFont="1" applyFill="1" applyBorder="1" applyAlignment="1" applyProtection="1">
      <alignment horizontal="left" vertical="center" wrapText="1" indent="3"/>
      <protection/>
    </xf>
    <xf numFmtId="0" fontId="25" fillId="2" borderId="35" xfId="0" applyFont="1" applyFill="1" applyBorder="1" applyAlignment="1">
      <alignment horizontal="center" vertical="top" wrapText="1"/>
    </xf>
    <xf numFmtId="0" fontId="25" fillId="2" borderId="29" xfId="0" applyFont="1" applyFill="1" applyBorder="1" applyAlignment="1">
      <alignment horizontal="center" vertical="top" wrapText="1"/>
    </xf>
    <xf numFmtId="0" fontId="22" fillId="2" borderId="30" xfId="0" applyFont="1" applyFill="1" applyBorder="1" applyAlignment="1" applyProtection="1">
      <alignment horizontal="left" vertical="center" wrapText="1" indent="1"/>
      <protection/>
    </xf>
    <xf numFmtId="0" fontId="26" fillId="2" borderId="30" xfId="0" applyFont="1" applyFill="1" applyBorder="1" applyAlignment="1" applyProtection="1">
      <alignment horizontal="left" vertical="center" wrapText="1" indent="2"/>
      <protection/>
    </xf>
    <xf numFmtId="0" fontId="37" fillId="2" borderId="0" xfId="0" applyFont="1" applyFill="1" applyBorder="1" applyAlignment="1">
      <alignment horizontal="right" wrapText="1"/>
    </xf>
    <xf numFmtId="2" fontId="5" fillId="2" borderId="0" xfId="0" applyNumberFormat="1" applyFont="1" applyFill="1" applyBorder="1" applyAlignment="1" applyProtection="1">
      <alignment/>
      <protection/>
    </xf>
    <xf numFmtId="0" fontId="36" fillId="2" borderId="15" xfId="0" applyFont="1" applyFill="1" applyBorder="1" applyAlignment="1">
      <alignment horizontal="right" wrapText="1"/>
    </xf>
    <xf numFmtId="49" fontId="25" fillId="2" borderId="34" xfId="0" applyNumberFormat="1" applyFont="1" applyFill="1" applyBorder="1" applyAlignment="1">
      <alignment horizontal="center" vertical="top" wrapText="1"/>
    </xf>
    <xf numFmtId="0" fontId="36" fillId="2" borderId="17" xfId="0" applyFont="1" applyFill="1" applyBorder="1" applyAlignment="1">
      <alignment horizontal="right" wrapText="1"/>
    </xf>
    <xf numFmtId="2" fontId="5" fillId="2" borderId="0" xfId="0" applyNumberFormat="1" applyFont="1" applyFill="1" applyAlignment="1" applyProtection="1">
      <alignment/>
      <protection/>
    </xf>
    <xf numFmtId="49" fontId="25" fillId="2" borderId="35" xfId="0" applyNumberFormat="1" applyFont="1" applyFill="1" applyBorder="1" applyAlignment="1">
      <alignment horizontal="center" vertical="top" wrapText="1"/>
    </xf>
    <xf numFmtId="49" fontId="25" fillId="2" borderId="29" xfId="0" applyNumberFormat="1" applyFont="1" applyFill="1" applyBorder="1" applyAlignment="1">
      <alignment horizontal="center" vertical="top" wrapText="1"/>
    </xf>
    <xf numFmtId="0" fontId="25" fillId="2" borderId="38" xfId="0" applyFont="1" applyFill="1" applyBorder="1" applyAlignment="1">
      <alignment horizontal="center" vertical="top" wrapText="1"/>
    </xf>
    <xf numFmtId="0" fontId="26" fillId="2" borderId="30" xfId="0" applyFont="1" applyFill="1" applyBorder="1" applyAlignment="1" applyProtection="1">
      <alignment horizontal="left" wrapText="1" indent="1"/>
      <protection/>
    </xf>
    <xf numFmtId="0" fontId="25" fillId="2" borderId="0" xfId="0" applyFont="1" applyFill="1" applyBorder="1" applyAlignment="1">
      <alignment horizontal="center" vertical="top" wrapText="1"/>
    </xf>
    <xf numFmtId="0" fontId="25" fillId="2" borderId="39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/>
    </xf>
    <xf numFmtId="0" fontId="25" fillId="2" borderId="0" xfId="0" applyFont="1" applyFill="1" applyAlignment="1">
      <alignment horizontal="center" vertical="top" wrapText="1"/>
    </xf>
    <xf numFmtId="49" fontId="25" fillId="2" borderId="0" xfId="0" applyNumberFormat="1" applyFont="1" applyFill="1" applyAlignment="1">
      <alignment horizontal="center" vertical="top" wrapText="1"/>
    </xf>
    <xf numFmtId="0" fontId="28" fillId="2" borderId="30" xfId="0" applyFont="1" applyFill="1" applyBorder="1" applyAlignment="1" applyProtection="1">
      <alignment horizontal="left" vertical="center" wrapText="1"/>
      <protection/>
    </xf>
    <xf numFmtId="2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>
      <alignment horizontal="center" vertical="top" wrapText="1"/>
    </xf>
    <xf numFmtId="0" fontId="34" fillId="2" borderId="30" xfId="0" applyFont="1" applyFill="1" applyBorder="1" applyAlignment="1" applyProtection="1">
      <alignment horizontal="left" vertical="center" wrapText="1" indent="2"/>
      <protection/>
    </xf>
    <xf numFmtId="0" fontId="25" fillId="2" borderId="37" xfId="0" applyFont="1" applyFill="1" applyBorder="1" applyAlignment="1">
      <alignment horizontal="center" vertical="top" wrapText="1"/>
    </xf>
    <xf numFmtId="0" fontId="34" fillId="2" borderId="30" xfId="0" applyFont="1" applyFill="1" applyBorder="1" applyAlignment="1" applyProtection="1">
      <alignment horizontal="left" vertical="center" wrapText="1" indent="1"/>
      <protection/>
    </xf>
    <xf numFmtId="0" fontId="35" fillId="2" borderId="30" xfId="0" applyFont="1" applyFill="1" applyBorder="1" applyAlignment="1" applyProtection="1">
      <alignment horizontal="left" vertical="center" wrapText="1" indent="1"/>
      <protection/>
    </xf>
    <xf numFmtId="0" fontId="28" fillId="27" borderId="30" xfId="0" applyFont="1" applyFill="1" applyBorder="1" applyAlignment="1" applyProtection="1">
      <alignment horizontal="left" vertical="center" wrapText="1"/>
      <protection/>
    </xf>
    <xf numFmtId="0" fontId="22" fillId="27" borderId="30" xfId="0" applyFont="1" applyFill="1" applyBorder="1" applyAlignment="1" applyProtection="1">
      <alignment horizontal="left" vertical="center" wrapText="1" indent="1"/>
      <protection/>
    </xf>
    <xf numFmtId="0" fontId="27" fillId="27" borderId="30" xfId="0" applyFont="1" applyFill="1" applyBorder="1" applyAlignment="1" applyProtection="1">
      <alignment horizontal="center" vertical="center" wrapText="1"/>
      <protection/>
    </xf>
    <xf numFmtId="0" fontId="26" fillId="27" borderId="30" xfId="0" applyFont="1" applyFill="1" applyBorder="1" applyAlignment="1" applyProtection="1">
      <alignment horizontal="left" vertical="center" wrapText="1" indent="1"/>
      <protection/>
    </xf>
    <xf numFmtId="0" fontId="26" fillId="27" borderId="30" xfId="0" applyFont="1" applyFill="1" applyBorder="1" applyAlignment="1" applyProtection="1">
      <alignment horizontal="left" vertical="center" wrapText="1" indent="2"/>
      <protection/>
    </xf>
    <xf numFmtId="0" fontId="26" fillId="27" borderId="30" xfId="0" applyFont="1" applyFill="1" applyBorder="1" applyAlignment="1" applyProtection="1">
      <alignment horizontal="left" vertical="center" wrapText="1" indent="3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top" wrapText="1"/>
    </xf>
    <xf numFmtId="0" fontId="25" fillId="2" borderId="40" xfId="0" applyFont="1" applyFill="1" applyBorder="1" applyAlignment="1">
      <alignment horizontal="center" vertical="top" wrapText="1"/>
    </xf>
    <xf numFmtId="0" fontId="25" fillId="2" borderId="41" xfId="0" applyFont="1" applyFill="1" applyBorder="1" applyAlignment="1">
      <alignment horizontal="center" vertical="top" wrapText="1"/>
    </xf>
    <xf numFmtId="0" fontId="24" fillId="27" borderId="30" xfId="0" applyFont="1" applyFill="1" applyBorder="1" applyAlignment="1" applyProtection="1">
      <alignment horizontal="center" vertical="center" wrapText="1"/>
      <protection/>
    </xf>
    <xf numFmtId="0" fontId="26" fillId="27" borderId="30" xfId="0" applyFont="1" applyFill="1" applyBorder="1" applyAlignment="1" applyProtection="1">
      <alignment horizontal="center" vertical="center" wrapText="1"/>
      <protection/>
    </xf>
    <xf numFmtId="0" fontId="26" fillId="27" borderId="30" xfId="0" applyFont="1" applyFill="1" applyBorder="1" applyAlignment="1" applyProtection="1">
      <alignment horizontal="left" vertical="top" wrapText="1" indent="1"/>
      <protection/>
    </xf>
    <xf numFmtId="0" fontId="26" fillId="27" borderId="30" xfId="0" applyFont="1" applyFill="1" applyBorder="1" applyAlignment="1" applyProtection="1">
      <alignment horizontal="left" vertical="top" wrapText="1" indent="2"/>
      <protection/>
    </xf>
    <xf numFmtId="0" fontId="26" fillId="2" borderId="30" xfId="0" applyFont="1" applyFill="1" applyBorder="1" applyAlignment="1" applyProtection="1">
      <alignment horizontal="left" vertical="top" wrapText="1" indent="1"/>
      <protection/>
    </xf>
    <xf numFmtId="49" fontId="26" fillId="27" borderId="30" xfId="0" applyNumberFormat="1" applyFont="1" applyFill="1" applyBorder="1" applyAlignment="1" applyProtection="1">
      <alignment horizontal="left" vertical="top" wrapText="1" indent="2"/>
      <protection/>
    </xf>
    <xf numFmtId="176" fontId="33" fillId="2" borderId="0" xfId="0" applyNumberFormat="1" applyFont="1" applyFill="1" applyBorder="1" applyAlignment="1">
      <alignment horizontal="right"/>
    </xf>
    <xf numFmtId="177" fontId="33" fillId="2" borderId="30" xfId="0" applyNumberFormat="1" applyFont="1" applyFill="1" applyBorder="1" applyAlignment="1" applyProtection="1">
      <alignment horizontal="right"/>
      <protection locked="0"/>
    </xf>
    <xf numFmtId="0" fontId="22" fillId="27" borderId="30" xfId="0" applyFont="1" applyFill="1" applyBorder="1" applyAlignment="1" applyProtection="1">
      <alignment horizontal="left" vertical="top" wrapText="1" indent="1"/>
      <protection/>
    </xf>
    <xf numFmtId="0" fontId="25" fillId="2" borderId="42" xfId="0" applyFont="1" applyFill="1" applyBorder="1" applyAlignment="1">
      <alignment wrapText="1"/>
    </xf>
    <xf numFmtId="0" fontId="25" fillId="2" borderId="15" xfId="0" applyFont="1" applyFill="1" applyBorder="1" applyAlignment="1">
      <alignment horizontal="center" wrapText="1"/>
    </xf>
    <xf numFmtId="2" fontId="25" fillId="2" borderId="0" xfId="0" applyNumberFormat="1" applyFont="1" applyFill="1" applyBorder="1" applyAlignment="1" applyProtection="1">
      <alignment horizontal="right" vertical="center"/>
      <protection/>
    </xf>
    <xf numFmtId="0" fontId="25" fillId="2" borderId="33" xfId="0" applyFont="1" applyFill="1" applyBorder="1" applyAlignment="1">
      <alignment horizontal="center" vertical="top" wrapText="1"/>
    </xf>
    <xf numFmtId="49" fontId="25" fillId="2" borderId="33" xfId="0" applyNumberFormat="1" applyFont="1" applyFill="1" applyBorder="1" applyAlignment="1">
      <alignment horizontal="center" vertical="top" wrapText="1"/>
    </xf>
    <xf numFmtId="2" fontId="25" fillId="2" borderId="0" xfId="0" applyNumberFormat="1" applyFont="1" applyFill="1" applyBorder="1" applyAlignment="1">
      <alignment horizontal="right"/>
    </xf>
    <xf numFmtId="2" fontId="25" fillId="2" borderId="30" xfId="0" applyNumberFormat="1" applyFont="1" applyFill="1" applyBorder="1" applyAlignment="1" applyProtection="1">
      <alignment horizontal="right"/>
      <protection locked="0"/>
    </xf>
    <xf numFmtId="0" fontId="26" fillId="2" borderId="0" xfId="0" applyFont="1" applyFill="1" applyBorder="1" applyAlignment="1" applyProtection="1">
      <alignment/>
      <protection/>
    </xf>
    <xf numFmtId="0" fontId="26" fillId="2" borderId="0" xfId="0" applyFont="1" applyFill="1" applyAlignment="1" applyProtection="1">
      <alignment/>
      <protection/>
    </xf>
    <xf numFmtId="0" fontId="25" fillId="2" borderId="16" xfId="0" applyFont="1" applyFill="1" applyBorder="1" applyAlignment="1">
      <alignment wrapText="1"/>
    </xf>
    <xf numFmtId="0" fontId="25" fillId="2" borderId="17" xfId="0" applyFont="1" applyFill="1" applyBorder="1" applyAlignment="1">
      <alignment horizontal="center" wrapText="1"/>
    </xf>
    <xf numFmtId="0" fontId="25" fillId="2" borderId="42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2" fontId="38" fillId="2" borderId="0" xfId="0" applyNumberFormat="1" applyFont="1" applyFill="1" applyBorder="1" applyAlignment="1" applyProtection="1">
      <alignment horizontal="right" vertical="center"/>
      <protection/>
    </xf>
    <xf numFmtId="2" fontId="39" fillId="2" borderId="0" xfId="0" applyNumberFormat="1" applyFont="1" applyFill="1" applyBorder="1" applyAlignment="1">
      <alignment horizontal="right"/>
    </xf>
    <xf numFmtId="0" fontId="30" fillId="2" borderId="0" xfId="0" applyFont="1" applyFill="1" applyBorder="1" applyAlignment="1" applyProtection="1">
      <alignment/>
      <protection/>
    </xf>
    <xf numFmtId="0" fontId="26" fillId="2" borderId="30" xfId="0" applyFont="1" applyFill="1" applyBorder="1" applyAlignment="1" applyProtection="1">
      <alignment horizontal="left" vertical="center" wrapText="1" indent="1"/>
      <protection/>
    </xf>
    <xf numFmtId="0" fontId="27" fillId="2" borderId="30" xfId="0" applyFont="1" applyFill="1" applyBorder="1" applyAlignment="1" applyProtection="1">
      <alignment horizontal="center" vertical="center" wrapText="1"/>
      <protection/>
    </xf>
    <xf numFmtId="0" fontId="25" fillId="2" borderId="34" xfId="0" applyFont="1" applyFill="1" applyBorder="1" applyAlignment="1">
      <alignment horizontal="center" vertical="top" wrapText="1"/>
    </xf>
    <xf numFmtId="0" fontId="25" fillId="2" borderId="35" xfId="0" applyFont="1" applyFill="1" applyBorder="1" applyAlignment="1">
      <alignment horizontal="center" vertical="top" wrapText="1"/>
    </xf>
    <xf numFmtId="0" fontId="25" fillId="2" borderId="29" xfId="0" applyFont="1" applyFill="1" applyBorder="1" applyAlignment="1">
      <alignment horizontal="center" vertical="top" wrapText="1"/>
    </xf>
    <xf numFmtId="0" fontId="22" fillId="2" borderId="43" xfId="0" applyFont="1" applyFill="1" applyBorder="1" applyAlignment="1" applyProtection="1">
      <alignment vertical="center"/>
      <protection/>
    </xf>
    <xf numFmtId="176" fontId="5" fillId="2" borderId="0" xfId="0" applyNumberFormat="1" applyFont="1" applyFill="1" applyAlignment="1" applyProtection="1">
      <alignment/>
      <protection/>
    </xf>
    <xf numFmtId="0" fontId="22" fillId="2" borderId="44" xfId="0" applyFont="1" applyFill="1" applyBorder="1" applyAlignment="1" applyProtection="1">
      <alignment vertical="center"/>
      <protection/>
    </xf>
    <xf numFmtId="0" fontId="22" fillId="2" borderId="30" xfId="0" applyFont="1" applyFill="1" applyBorder="1" applyAlignment="1" applyProtection="1">
      <alignment horizontal="center" vertical="center"/>
      <protection/>
    </xf>
    <xf numFmtId="0" fontId="79" fillId="0" borderId="42" xfId="0" applyFont="1" applyBorder="1" applyAlignment="1">
      <alignment vertical="top" wrapText="1"/>
    </xf>
    <xf numFmtId="0" fontId="80" fillId="0" borderId="16" xfId="0" applyFont="1" applyBorder="1" applyAlignment="1">
      <alignment vertical="top" wrapText="1"/>
    </xf>
    <xf numFmtId="0" fontId="42" fillId="0" borderId="42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81" fillId="0" borderId="42" xfId="0" applyFont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28" fillId="2" borderId="31" xfId="0" applyFont="1" applyFill="1" applyBorder="1" applyAlignment="1" applyProtection="1">
      <alignment horizontal="left" vertical="center" wrapText="1" indent="1"/>
      <protection/>
    </xf>
    <xf numFmtId="0" fontId="24" fillId="2" borderId="31" xfId="0" applyFont="1" applyFill="1" applyBorder="1" applyAlignment="1" applyProtection="1">
      <alignment horizontal="center" vertical="center" wrapText="1"/>
      <protection/>
    </xf>
    <xf numFmtId="49" fontId="25" fillId="2" borderId="29" xfId="0" applyNumberFormat="1" applyFont="1" applyFill="1" applyBorder="1" applyAlignment="1">
      <alignment horizontal="center" vertical="top" wrapText="1"/>
    </xf>
    <xf numFmtId="2" fontId="39" fillId="2" borderId="31" xfId="0" applyNumberFormat="1" applyFont="1" applyFill="1" applyBorder="1" applyAlignment="1" applyProtection="1">
      <alignment horizontal="right"/>
      <protection locked="0"/>
    </xf>
    <xf numFmtId="0" fontId="25" fillId="2" borderId="45" xfId="0" applyFont="1" applyFill="1" applyBorder="1" applyAlignment="1">
      <alignment wrapText="1"/>
    </xf>
    <xf numFmtId="0" fontId="25" fillId="2" borderId="45" xfId="0" applyFont="1" applyFill="1" applyBorder="1" applyAlignment="1">
      <alignment horizontal="center" wrapText="1"/>
    </xf>
    <xf numFmtId="49" fontId="25" fillId="2" borderId="34" xfId="0" applyNumberFormat="1" applyFont="1" applyFill="1" applyBorder="1" applyAlignment="1">
      <alignment horizontal="center" vertical="top" wrapText="1"/>
    </xf>
    <xf numFmtId="0" fontId="25" fillId="2" borderId="30" xfId="0" applyFont="1" applyFill="1" applyBorder="1" applyAlignment="1">
      <alignment wrapText="1"/>
    </xf>
    <xf numFmtId="0" fontId="25" fillId="2" borderId="30" xfId="0" applyFont="1" applyFill="1" applyBorder="1" applyAlignment="1">
      <alignment horizontal="center" wrapText="1"/>
    </xf>
    <xf numFmtId="2" fontId="25" fillId="2" borderId="30" xfId="0" applyNumberFormat="1" applyFont="1" applyFill="1" applyBorder="1" applyAlignment="1" applyProtection="1">
      <alignment horizontal="right" vertical="center"/>
      <protection/>
    </xf>
    <xf numFmtId="0" fontId="25" fillId="2" borderId="30" xfId="0" applyFont="1" applyFill="1" applyBorder="1" applyAlignment="1">
      <alignment horizontal="center" vertical="top" wrapText="1"/>
    </xf>
    <xf numFmtId="49" fontId="25" fillId="2" borderId="30" xfId="0" applyNumberFormat="1" applyFont="1" applyFill="1" applyBorder="1" applyAlignment="1">
      <alignment horizontal="center" vertical="top" wrapText="1"/>
    </xf>
    <xf numFmtId="2" fontId="25" fillId="2" borderId="30" xfId="0" applyNumberFormat="1" applyFont="1" applyFill="1" applyBorder="1" applyAlignment="1">
      <alignment horizontal="right"/>
    </xf>
    <xf numFmtId="0" fontId="26" fillId="2" borderId="30" xfId="0" applyFont="1" applyFill="1" applyBorder="1" applyAlignment="1">
      <alignment horizontal="right" wrapText="1"/>
    </xf>
    <xf numFmtId="0" fontId="80" fillId="0" borderId="42" xfId="0" applyFont="1" applyBorder="1" applyAlignment="1">
      <alignment vertical="top" wrapText="1"/>
    </xf>
    <xf numFmtId="0" fontId="80" fillId="0" borderId="15" xfId="0" applyFont="1" applyBorder="1" applyAlignment="1">
      <alignment horizontal="center" vertical="top" wrapText="1"/>
    </xf>
    <xf numFmtId="0" fontId="80" fillId="0" borderId="17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2" fontId="33" fillId="28" borderId="30" xfId="0" applyNumberFormat="1" applyFont="1" applyFill="1" applyBorder="1" applyAlignment="1" applyProtection="1">
      <alignment horizontal="right"/>
      <protection locked="0"/>
    </xf>
    <xf numFmtId="177" fontId="26" fillId="28" borderId="17" xfId="0" applyNumberFormat="1" applyFont="1" applyFill="1" applyBorder="1" applyAlignment="1">
      <alignment horizontal="right" wrapText="1"/>
    </xf>
    <xf numFmtId="177" fontId="42" fillId="0" borderId="42" xfId="0" applyNumberFormat="1" applyFont="1" applyBorder="1" applyAlignment="1">
      <alignment horizontal="center" vertical="top" wrapText="1"/>
    </xf>
    <xf numFmtId="177" fontId="42" fillId="0" borderId="15" xfId="0" applyNumberFormat="1" applyFont="1" applyBorder="1" applyAlignment="1">
      <alignment horizontal="center" vertical="top" wrapText="1"/>
    </xf>
    <xf numFmtId="2" fontId="26" fillId="28" borderId="30" xfId="0" applyNumberFormat="1" applyFont="1" applyFill="1" applyBorder="1" applyAlignment="1" applyProtection="1">
      <alignment horizontal="right"/>
      <protection locked="0"/>
    </xf>
    <xf numFmtId="177" fontId="42" fillId="0" borderId="42" xfId="0" applyNumberFormat="1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177" fontId="26" fillId="28" borderId="17" xfId="0" applyNumberFormat="1" applyFont="1" applyFill="1" applyBorder="1" applyAlignment="1">
      <alignment horizontal="center" wrapText="1"/>
    </xf>
    <xf numFmtId="2" fontId="31" fillId="2" borderId="30" xfId="0" applyNumberFormat="1" applyFont="1" applyFill="1" applyBorder="1" applyAlignment="1" applyProtection="1">
      <alignment horizontal="right"/>
      <protection locked="0"/>
    </xf>
    <xf numFmtId="0" fontId="26" fillId="29" borderId="30" xfId="0" applyFont="1" applyFill="1" applyBorder="1" applyAlignment="1" applyProtection="1">
      <alignment horizontal="left" vertical="center" wrapText="1" indent="1"/>
      <protection/>
    </xf>
    <xf numFmtId="0" fontId="27" fillId="29" borderId="30" xfId="0" applyFont="1" applyFill="1" applyBorder="1" applyAlignment="1" applyProtection="1">
      <alignment horizontal="center" vertical="center" wrapText="1"/>
      <protection/>
    </xf>
    <xf numFmtId="2" fontId="10" fillId="29" borderId="0" xfId="0" applyNumberFormat="1" applyFont="1" applyFill="1" applyBorder="1" applyAlignment="1" applyProtection="1">
      <alignment horizontal="right" vertical="center"/>
      <protection/>
    </xf>
    <xf numFmtId="0" fontId="25" fillId="29" borderId="33" xfId="0" applyFont="1" applyFill="1" applyBorder="1" applyAlignment="1">
      <alignment horizontal="center" vertical="top" wrapText="1"/>
    </xf>
    <xf numFmtId="49" fontId="25" fillId="29" borderId="33" xfId="0" applyNumberFormat="1" applyFont="1" applyFill="1" applyBorder="1" applyAlignment="1">
      <alignment horizontal="center" vertical="top" wrapText="1"/>
    </xf>
    <xf numFmtId="2" fontId="33" fillId="29" borderId="0" xfId="0" applyNumberFormat="1" applyFont="1" applyFill="1" applyBorder="1" applyAlignment="1">
      <alignment horizontal="right"/>
    </xf>
    <xf numFmtId="2" fontId="33" fillId="29" borderId="30" xfId="0" applyNumberFormat="1" applyFont="1" applyFill="1" applyBorder="1" applyAlignment="1" applyProtection="1">
      <alignment horizontal="right"/>
      <protection locked="0"/>
    </xf>
    <xf numFmtId="177" fontId="42" fillId="29" borderId="42" xfId="0" applyNumberFormat="1" applyFont="1" applyFill="1" applyBorder="1" applyAlignment="1">
      <alignment horizontal="center" vertical="top" wrapText="1"/>
    </xf>
    <xf numFmtId="177" fontId="42" fillId="29" borderId="15" xfId="0" applyNumberFormat="1" applyFont="1" applyFill="1" applyBorder="1" applyAlignment="1">
      <alignment horizontal="center" vertical="top" wrapText="1"/>
    </xf>
    <xf numFmtId="0" fontId="80" fillId="29" borderId="15" xfId="0" applyFont="1" applyFill="1" applyBorder="1" applyAlignment="1">
      <alignment horizontal="center" vertical="top" wrapText="1"/>
    </xf>
    <xf numFmtId="0" fontId="36" fillId="29" borderId="15" xfId="0" applyFont="1" applyFill="1" applyBorder="1" applyAlignment="1">
      <alignment horizontal="right" wrapText="1"/>
    </xf>
    <xf numFmtId="0" fontId="42" fillId="29" borderId="17" xfId="0" applyFont="1" applyFill="1" applyBorder="1" applyAlignment="1">
      <alignment horizontal="center" vertical="top" wrapText="1"/>
    </xf>
    <xf numFmtId="0" fontId="82" fillId="28" borderId="17" xfId="0" applyFont="1" applyFill="1" applyBorder="1" applyAlignment="1">
      <alignment horizontal="right" wrapText="1"/>
    </xf>
    <xf numFmtId="2" fontId="0" fillId="0" borderId="30" xfId="0" applyNumberFormat="1" applyFont="1" applyFill="1" applyBorder="1" applyAlignment="1" applyProtection="1">
      <alignment horizontal="right"/>
      <protection locked="0"/>
    </xf>
    <xf numFmtId="2" fontId="0" fillId="0" borderId="46" xfId="0" applyNumberFormat="1" applyFont="1" applyFill="1" applyBorder="1" applyAlignment="1" applyProtection="1">
      <alignment horizontal="right"/>
      <protection locked="0"/>
    </xf>
    <xf numFmtId="2" fontId="0" fillId="0" borderId="47" xfId="0" applyNumberFormat="1" applyFont="1" applyFill="1" applyBorder="1" applyAlignment="1" applyProtection="1">
      <alignment horizontal="right"/>
      <protection locked="0"/>
    </xf>
    <xf numFmtId="2" fontId="0" fillId="0" borderId="48" xfId="0" applyNumberFormat="1" applyFont="1" applyFill="1" applyBorder="1" applyAlignment="1" applyProtection="1">
      <alignment horizontal="right"/>
      <protection locked="0"/>
    </xf>
    <xf numFmtId="0" fontId="26" fillId="28" borderId="30" xfId="0" applyFont="1" applyFill="1" applyBorder="1" applyAlignment="1" applyProtection="1">
      <alignment horizontal="left" vertical="center" wrapText="1" indent="1"/>
      <protection/>
    </xf>
    <xf numFmtId="0" fontId="27" fillId="28" borderId="30" xfId="0" applyFont="1" applyFill="1" applyBorder="1" applyAlignment="1" applyProtection="1">
      <alignment horizontal="center" vertical="center" wrapText="1"/>
      <protection/>
    </xf>
    <xf numFmtId="2" fontId="10" fillId="28" borderId="0" xfId="0" applyNumberFormat="1" applyFont="1" applyFill="1" applyBorder="1" applyAlignment="1" applyProtection="1">
      <alignment horizontal="right" vertical="center"/>
      <protection/>
    </xf>
    <xf numFmtId="0" fontId="25" fillId="28" borderId="29" xfId="0" applyFont="1" applyFill="1" applyBorder="1" applyAlignment="1">
      <alignment horizontal="center" vertical="top" wrapText="1"/>
    </xf>
    <xf numFmtId="49" fontId="25" fillId="28" borderId="29" xfId="0" applyNumberFormat="1" applyFont="1" applyFill="1" applyBorder="1" applyAlignment="1">
      <alignment horizontal="center" vertical="top" wrapText="1"/>
    </xf>
    <xf numFmtId="2" fontId="33" fillId="28" borderId="0" xfId="0" applyNumberFormat="1" applyFont="1" applyFill="1" applyBorder="1" applyAlignment="1">
      <alignment horizontal="right"/>
    </xf>
    <xf numFmtId="2" fontId="0" fillId="28" borderId="30" xfId="0" applyNumberFormat="1" applyFont="1" applyFill="1" applyBorder="1" applyAlignment="1" applyProtection="1">
      <alignment horizontal="right"/>
      <protection locked="0"/>
    </xf>
    <xf numFmtId="2" fontId="0" fillId="28" borderId="46" xfId="0" applyNumberFormat="1" applyFont="1" applyFill="1" applyBorder="1" applyAlignment="1" applyProtection="1">
      <alignment horizontal="right"/>
      <protection locked="0"/>
    </xf>
    <xf numFmtId="2" fontId="0" fillId="28" borderId="47" xfId="0" applyNumberFormat="1" applyFont="1" applyFill="1" applyBorder="1" applyAlignment="1" applyProtection="1">
      <alignment horizontal="right"/>
      <protection locked="0"/>
    </xf>
    <xf numFmtId="2" fontId="0" fillId="28" borderId="48" xfId="0" applyNumberFormat="1" applyFont="1" applyFill="1" applyBorder="1" applyAlignment="1" applyProtection="1">
      <alignment horizontal="right"/>
      <protection locked="0"/>
    </xf>
    <xf numFmtId="0" fontId="5" fillId="28" borderId="0" xfId="0" applyFont="1" applyFill="1" applyBorder="1" applyAlignment="1" applyProtection="1">
      <alignment/>
      <protection/>
    </xf>
    <xf numFmtId="0" fontId="5" fillId="28" borderId="0" xfId="0" applyFont="1" applyFill="1" applyAlignment="1" applyProtection="1">
      <alignment/>
      <protection/>
    </xf>
    <xf numFmtId="0" fontId="25" fillId="28" borderId="33" xfId="0" applyFont="1" applyFill="1" applyBorder="1" applyAlignment="1">
      <alignment horizontal="center" vertical="top" wrapText="1"/>
    </xf>
    <xf numFmtId="49" fontId="25" fillId="28" borderId="33" xfId="0" applyNumberFormat="1" applyFont="1" applyFill="1" applyBorder="1" applyAlignment="1">
      <alignment horizontal="center" vertical="top" wrapText="1"/>
    </xf>
    <xf numFmtId="2" fontId="0" fillId="28" borderId="49" xfId="0" applyNumberFormat="1" applyFont="1" applyFill="1" applyBorder="1" applyAlignment="1" applyProtection="1">
      <alignment horizontal="right"/>
      <protection locked="0"/>
    </xf>
    <xf numFmtId="2" fontId="25" fillId="28" borderId="33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33" xfId="0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0" applyNumberFormat="1" applyFont="1" applyFill="1" applyBorder="1" applyAlignment="1" applyProtection="1">
      <alignment horizontal="right"/>
      <protection locked="0"/>
    </xf>
    <xf numFmtId="2" fontId="33" fillId="2" borderId="28" xfId="0" applyNumberFormat="1" applyFont="1" applyFill="1" applyBorder="1" applyAlignment="1" applyProtection="1">
      <alignment horizontal="right"/>
      <protection locked="0"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33" xfId="0" applyFont="1" applyFill="1" applyBorder="1" applyAlignment="1">
      <alignment horizontal="center" vertical="top" wrapText="1"/>
    </xf>
    <xf numFmtId="49" fontId="26" fillId="0" borderId="3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/>
    </xf>
    <xf numFmtId="2" fontId="0" fillId="0" borderId="50" xfId="0" applyNumberFormat="1" applyFont="1" applyFill="1" applyBorder="1" applyAlignment="1" applyProtection="1">
      <alignment horizontal="right"/>
      <protection locked="0"/>
    </xf>
    <xf numFmtId="0" fontId="26" fillId="0" borderId="30" xfId="0" applyFont="1" applyFill="1" applyBorder="1" applyAlignment="1" applyProtection="1">
      <alignment horizontal="left" vertical="top" wrapText="1" indent="1"/>
      <protection/>
    </xf>
    <xf numFmtId="0" fontId="27" fillId="0" borderId="30" xfId="0" applyFont="1" applyFill="1" applyBorder="1" applyAlignment="1" applyProtection="1">
      <alignment horizontal="center" vertical="top" wrapText="1"/>
      <protection/>
    </xf>
    <xf numFmtId="0" fontId="26" fillId="0" borderId="30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>
      <alignment horizontal="center" vertical="top" wrapText="1"/>
    </xf>
    <xf numFmtId="2" fontId="33" fillId="2" borderId="51" xfId="0" applyNumberFormat="1" applyFont="1" applyFill="1" applyBorder="1" applyAlignment="1" applyProtection="1">
      <alignment horizontal="right"/>
      <protection locked="0"/>
    </xf>
    <xf numFmtId="2" fontId="33" fillId="30" borderId="30" xfId="0" applyNumberFormat="1" applyFont="1" applyFill="1" applyBorder="1" applyAlignment="1" applyProtection="1">
      <alignment horizontal="right"/>
      <protection locked="0"/>
    </xf>
    <xf numFmtId="0" fontId="26" fillId="30" borderId="30" xfId="0" applyFont="1" applyFill="1" applyBorder="1" applyAlignment="1" applyProtection="1">
      <alignment horizontal="left" vertical="center" wrapText="1" indent="1"/>
      <protection/>
    </xf>
    <xf numFmtId="177" fontId="81" fillId="0" borderId="16" xfId="0" applyNumberFormat="1" applyFont="1" applyBorder="1" applyAlignment="1">
      <alignment horizontal="center" vertical="top" wrapText="1"/>
    </xf>
    <xf numFmtId="2" fontId="31" fillId="29" borderId="30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>
      <alignment vertical="center"/>
    </xf>
    <xf numFmtId="177" fontId="26" fillId="29" borderId="17" xfId="0" applyNumberFormat="1" applyFont="1" applyFill="1" applyBorder="1" applyAlignment="1">
      <alignment horizontal="center" wrapText="1"/>
    </xf>
    <xf numFmtId="2" fontId="83" fillId="29" borderId="30" xfId="0" applyNumberFormat="1" applyFont="1" applyFill="1" applyBorder="1" applyAlignment="1" applyProtection="1">
      <alignment horizontal="right"/>
      <protection locked="0"/>
    </xf>
    <xf numFmtId="0" fontId="42" fillId="29" borderId="15" xfId="0" applyFont="1" applyFill="1" applyBorder="1" applyAlignment="1">
      <alignment horizontal="center" vertical="top" wrapText="1"/>
    </xf>
    <xf numFmtId="0" fontId="25" fillId="29" borderId="42" xfId="0" applyFont="1" applyFill="1" applyBorder="1" applyAlignment="1">
      <alignment wrapText="1"/>
    </xf>
    <xf numFmtId="0" fontId="26" fillId="29" borderId="30" xfId="0" applyFont="1" applyFill="1" applyBorder="1" applyAlignment="1" applyProtection="1">
      <alignment horizontal="left" vertical="center" wrapText="1" indent="3"/>
      <protection/>
    </xf>
    <xf numFmtId="0" fontId="5" fillId="29" borderId="0" xfId="0" applyFont="1" applyFill="1" applyBorder="1" applyAlignment="1" applyProtection="1">
      <alignment/>
      <protection/>
    </xf>
    <xf numFmtId="0" fontId="5" fillId="29" borderId="0" xfId="0" applyFont="1" applyFill="1" applyAlignment="1" applyProtection="1">
      <alignment/>
      <protection/>
    </xf>
    <xf numFmtId="0" fontId="82" fillId="29" borderId="17" xfId="0" applyFont="1" applyFill="1" applyBorder="1" applyAlignment="1">
      <alignment horizontal="right" wrapText="1"/>
    </xf>
    <xf numFmtId="0" fontId="82" fillId="29" borderId="17" xfId="0" applyFont="1" applyFill="1" applyBorder="1" applyAlignment="1">
      <alignment horizontal="center" wrapText="1"/>
    </xf>
    <xf numFmtId="0" fontId="81" fillId="29" borderId="16" xfId="0" applyFont="1" applyFill="1" applyBorder="1" applyAlignment="1">
      <alignment horizontal="center" vertical="top" wrapText="1"/>
    </xf>
    <xf numFmtId="177" fontId="82" fillId="29" borderId="17" xfId="0" applyNumberFormat="1" applyFont="1" applyFill="1" applyBorder="1" applyAlignment="1">
      <alignment horizontal="right" wrapText="1"/>
    </xf>
    <xf numFmtId="4" fontId="26" fillId="29" borderId="15" xfId="0" applyNumberFormat="1" applyFont="1" applyFill="1" applyBorder="1" applyAlignment="1">
      <alignment horizontal="right" wrapText="1"/>
    </xf>
    <xf numFmtId="4" fontId="84" fillId="29" borderId="15" xfId="0" applyNumberFormat="1" applyFont="1" applyFill="1" applyBorder="1" applyAlignment="1">
      <alignment horizontal="right" wrapText="1"/>
    </xf>
    <xf numFmtId="177" fontId="26" fillId="29" borderId="17" xfId="0" applyNumberFormat="1" applyFont="1" applyFill="1" applyBorder="1" applyAlignment="1">
      <alignment horizontal="right" wrapText="1"/>
    </xf>
    <xf numFmtId="177" fontId="81" fillId="0" borderId="15" xfId="0" applyNumberFormat="1" applyFont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2" xfId="0" applyFont="1" applyBorder="1" applyAlignment="1" applyProtection="1">
      <alignment horizontal="left" vertical="top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2" borderId="55" xfId="0" applyFont="1" applyFill="1" applyBorder="1" applyAlignment="1" applyProtection="1">
      <alignment horizontal="center" vertical="center" wrapText="1"/>
      <protection/>
    </xf>
    <xf numFmtId="0" fontId="22" fillId="2" borderId="56" xfId="0" applyFont="1" applyFill="1" applyBorder="1" applyAlignment="1" applyProtection="1">
      <alignment horizontal="center" vertical="center" wrapText="1"/>
      <protection/>
    </xf>
    <xf numFmtId="49" fontId="29" fillId="2" borderId="0" xfId="0" applyNumberFormat="1" applyFont="1" applyFill="1" applyAlignment="1" applyProtection="1">
      <alignment horizontal="center" vertical="center"/>
      <protection/>
    </xf>
    <xf numFmtId="49" fontId="40" fillId="2" borderId="0" xfId="0" applyNumberFormat="1" applyFont="1" applyFill="1" applyAlignment="1" applyProtection="1">
      <alignment horizontal="center" vertical="center" wrapText="1"/>
      <protection/>
    </xf>
    <xf numFmtId="0" fontId="22" fillId="2" borderId="43" xfId="0" applyFont="1" applyFill="1" applyBorder="1" applyAlignment="1" applyProtection="1">
      <alignment horizontal="center" vertical="center"/>
      <protection/>
    </xf>
    <xf numFmtId="0" fontId="22" fillId="2" borderId="54" xfId="0" applyFont="1" applyFill="1" applyBorder="1" applyAlignment="1" applyProtection="1">
      <alignment horizontal="center" vertical="center"/>
      <protection/>
    </xf>
    <xf numFmtId="0" fontId="22" fillId="2" borderId="31" xfId="0" applyFont="1" applyFill="1" applyBorder="1" applyAlignment="1" applyProtection="1">
      <alignment horizontal="center" vertical="center"/>
      <protection/>
    </xf>
    <xf numFmtId="0" fontId="22" fillId="2" borderId="57" xfId="0" applyFont="1" applyFill="1" applyBorder="1" applyAlignment="1" applyProtection="1">
      <alignment horizontal="center" vertical="center" wrapText="1"/>
      <protection/>
    </xf>
    <xf numFmtId="0" fontId="22" fillId="2" borderId="58" xfId="0" applyFont="1" applyFill="1" applyBorder="1" applyAlignment="1" applyProtection="1">
      <alignment horizontal="center" vertical="center" wrapText="1"/>
      <protection/>
    </xf>
    <xf numFmtId="0" fontId="0" fillId="2" borderId="56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40</v>
      </c>
      <c r="C1" s="43"/>
      <c r="D1" s="44"/>
    </row>
    <row r="2" spans="2:4" ht="12.75">
      <c r="B2" s="8" t="s">
        <v>426</v>
      </c>
      <c r="C2" s="8"/>
      <c r="D2" s="8"/>
    </row>
    <row r="3" ht="13.5" thickBot="1">
      <c r="B3" t="s">
        <v>427</v>
      </c>
    </row>
    <row r="4" spans="1:7" ht="33" thickBot="1" thickTop="1">
      <c r="A4" s="47" t="s">
        <v>67</v>
      </c>
      <c r="B4" s="51"/>
      <c r="C4" s="52" t="s">
        <v>85</v>
      </c>
      <c r="D4" s="52" t="s">
        <v>199</v>
      </c>
      <c r="E4" s="52" t="s">
        <v>43</v>
      </c>
      <c r="F4" s="52" t="s">
        <v>42</v>
      </c>
      <c r="G4" s="53" t="s">
        <v>41</v>
      </c>
    </row>
    <row r="5" spans="1:7" ht="32.25" thickTop="1">
      <c r="A5" s="454" t="s">
        <v>428</v>
      </c>
      <c r="B5" s="67" t="s">
        <v>200</v>
      </c>
      <c r="C5" s="68" t="s">
        <v>431</v>
      </c>
      <c r="D5" s="85"/>
      <c r="E5" s="85"/>
      <c r="F5" s="86"/>
      <c r="G5" s="87"/>
    </row>
    <row r="6" spans="1:7" ht="15.75">
      <c r="A6" s="455"/>
      <c r="B6" s="67" t="s">
        <v>201</v>
      </c>
      <c r="C6" s="70" t="s">
        <v>202</v>
      </c>
      <c r="D6" s="85"/>
      <c r="E6" s="85"/>
      <c r="F6" s="86"/>
      <c r="G6" s="87"/>
    </row>
    <row r="7" spans="1:7" ht="31.5">
      <c r="A7" s="455"/>
      <c r="B7" s="67" t="s">
        <v>14</v>
      </c>
      <c r="C7" s="68" t="s">
        <v>203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455" t="s">
        <v>204</v>
      </c>
      <c r="B9" s="67" t="s">
        <v>205</v>
      </c>
      <c r="C9" s="68"/>
      <c r="D9" s="68"/>
      <c r="E9" s="68"/>
      <c r="F9" s="68"/>
      <c r="G9" s="90"/>
    </row>
    <row r="10" spans="1:7" ht="15.75">
      <c r="A10" s="455"/>
      <c r="B10" s="67" t="s">
        <v>206</v>
      </c>
      <c r="C10" s="68" t="s">
        <v>431</v>
      </c>
      <c r="D10" s="85"/>
      <c r="E10" s="85"/>
      <c r="F10" s="68"/>
      <c r="G10" s="91"/>
    </row>
    <row r="11" spans="1:7" ht="15.75">
      <c r="A11" s="455"/>
      <c r="B11" s="67" t="s">
        <v>207</v>
      </c>
      <c r="C11" s="70" t="s">
        <v>202</v>
      </c>
      <c r="D11" s="85"/>
      <c r="E11" s="85"/>
      <c r="F11" s="68"/>
      <c r="G11" s="90"/>
    </row>
    <row r="12" spans="1:7" ht="31.5">
      <c r="A12" s="71"/>
      <c r="B12" s="67" t="s">
        <v>208</v>
      </c>
      <c r="C12" s="68" t="s">
        <v>203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209</v>
      </c>
      <c r="B14" s="67" t="s">
        <v>210</v>
      </c>
      <c r="C14" s="68" t="s">
        <v>431</v>
      </c>
      <c r="D14" s="85"/>
      <c r="E14" s="85"/>
      <c r="F14" s="68"/>
      <c r="G14" s="90"/>
    </row>
    <row r="15" spans="1:7" ht="15.75">
      <c r="A15" s="69"/>
      <c r="B15" s="67" t="s">
        <v>211</v>
      </c>
      <c r="C15" s="70" t="s">
        <v>202</v>
      </c>
      <c r="D15" s="85"/>
      <c r="E15" s="85"/>
      <c r="F15" s="68"/>
      <c r="G15" s="90"/>
    </row>
    <row r="16" spans="1:7" ht="15.75">
      <c r="A16" s="69"/>
      <c r="B16" s="67" t="s">
        <v>212</v>
      </c>
      <c r="C16" s="68" t="s">
        <v>203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455" t="s">
        <v>213</v>
      </c>
      <c r="B18" s="67" t="s">
        <v>214</v>
      </c>
      <c r="C18" s="68" t="s">
        <v>215</v>
      </c>
      <c r="D18" s="85"/>
      <c r="E18" s="85"/>
      <c r="F18" s="68"/>
      <c r="G18" s="90"/>
    </row>
    <row r="19" spans="1:7" ht="15.75">
      <c r="A19" s="455"/>
      <c r="B19" s="73" t="s">
        <v>70</v>
      </c>
      <c r="C19" s="70"/>
      <c r="D19" s="85"/>
      <c r="E19" s="85"/>
      <c r="F19" s="68"/>
      <c r="G19" s="90"/>
    </row>
    <row r="20" spans="1:7" ht="15.75">
      <c r="A20" s="455"/>
      <c r="B20" s="73" t="s">
        <v>99</v>
      </c>
      <c r="C20" s="70" t="s">
        <v>430</v>
      </c>
      <c r="D20" s="85"/>
      <c r="E20" s="85"/>
      <c r="F20" s="68"/>
      <c r="G20" s="90"/>
    </row>
    <row r="21" spans="1:7" ht="15.75">
      <c r="A21" s="455"/>
      <c r="B21" s="73" t="s">
        <v>393</v>
      </c>
      <c r="C21" s="70" t="s">
        <v>430</v>
      </c>
      <c r="D21" s="85"/>
      <c r="E21" s="85"/>
      <c r="F21" s="68"/>
      <c r="G21" s="90"/>
    </row>
    <row r="22" spans="1:7" ht="15.75">
      <c r="A22" s="455"/>
      <c r="B22" s="73" t="s">
        <v>394</v>
      </c>
      <c r="C22" s="70" t="s">
        <v>430</v>
      </c>
      <c r="D22" s="85"/>
      <c r="E22" s="85"/>
      <c r="F22" s="68"/>
      <c r="G22" s="90"/>
    </row>
    <row r="23" spans="1:7" ht="15.75">
      <c r="A23" s="455"/>
      <c r="B23" s="73" t="s">
        <v>395</v>
      </c>
      <c r="C23" s="70" t="s">
        <v>430</v>
      </c>
      <c r="D23" s="85"/>
      <c r="E23" s="85"/>
      <c r="F23" s="68"/>
      <c r="G23" s="90"/>
    </row>
    <row r="24" spans="1:7" ht="15.75">
      <c r="A24" s="455"/>
      <c r="B24" s="73" t="s">
        <v>100</v>
      </c>
      <c r="C24" s="70" t="s">
        <v>430</v>
      </c>
      <c r="D24" s="85"/>
      <c r="E24" s="85"/>
      <c r="F24" s="68"/>
      <c r="G24" s="90"/>
    </row>
    <row r="25" spans="1:7" ht="31.5">
      <c r="A25" s="455"/>
      <c r="B25" s="67" t="s">
        <v>216</v>
      </c>
      <c r="C25" s="68" t="s">
        <v>203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455" t="s">
        <v>217</v>
      </c>
      <c r="B27" s="67" t="s">
        <v>218</v>
      </c>
      <c r="C27" s="68" t="s">
        <v>219</v>
      </c>
      <c r="D27" s="85"/>
      <c r="E27" s="85"/>
      <c r="F27" s="68"/>
      <c r="G27" s="90"/>
    </row>
    <row r="28" spans="1:7" ht="15.75">
      <c r="A28" s="455"/>
      <c r="B28" s="73" t="s">
        <v>70</v>
      </c>
      <c r="C28" s="68"/>
      <c r="D28" s="85"/>
      <c r="E28" s="85"/>
      <c r="F28" s="68"/>
      <c r="G28" s="90"/>
    </row>
    <row r="29" spans="1:7" ht="15.75">
      <c r="A29" s="455"/>
      <c r="B29" s="73" t="s">
        <v>99</v>
      </c>
      <c r="C29" s="68" t="s">
        <v>219</v>
      </c>
      <c r="D29" s="85"/>
      <c r="E29" s="85"/>
      <c r="F29" s="68"/>
      <c r="G29" s="90"/>
    </row>
    <row r="30" spans="1:7" ht="15.75">
      <c r="A30" s="455"/>
      <c r="B30" s="73" t="s">
        <v>393</v>
      </c>
      <c r="C30" s="68" t="s">
        <v>219</v>
      </c>
      <c r="D30" s="85"/>
      <c r="E30" s="85"/>
      <c r="F30" s="68"/>
      <c r="G30" s="90"/>
    </row>
    <row r="31" spans="1:7" ht="15.75">
      <c r="A31" s="455"/>
      <c r="B31" s="73" t="s">
        <v>394</v>
      </c>
      <c r="C31" s="68" t="s">
        <v>219</v>
      </c>
      <c r="D31" s="85"/>
      <c r="E31" s="85"/>
      <c r="F31" s="68"/>
      <c r="G31" s="90"/>
    </row>
    <row r="32" spans="1:7" ht="15.75">
      <c r="A32" s="455"/>
      <c r="B32" s="73" t="s">
        <v>395</v>
      </c>
      <c r="C32" s="68" t="s">
        <v>219</v>
      </c>
      <c r="D32" s="85"/>
      <c r="E32" s="85"/>
      <c r="F32" s="68"/>
      <c r="G32" s="90"/>
    </row>
    <row r="33" spans="1:7" ht="15.75">
      <c r="A33" s="455"/>
      <c r="B33" s="73" t="s">
        <v>100</v>
      </c>
      <c r="C33" s="68" t="s">
        <v>219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455" t="s">
        <v>429</v>
      </c>
      <c r="B35" s="451" t="s">
        <v>220</v>
      </c>
      <c r="C35" s="68" t="s">
        <v>431</v>
      </c>
      <c r="D35" s="85"/>
      <c r="E35" s="85"/>
      <c r="F35" s="68"/>
      <c r="G35" s="90"/>
    </row>
    <row r="36" spans="1:7" ht="15.75">
      <c r="A36" s="455"/>
      <c r="B36" s="456"/>
      <c r="C36" s="70" t="s">
        <v>202</v>
      </c>
      <c r="D36" s="85"/>
      <c r="E36" s="85"/>
      <c r="F36" s="68"/>
      <c r="G36" s="90"/>
    </row>
    <row r="37" spans="1:7" ht="15.75">
      <c r="A37" s="455"/>
      <c r="B37" s="67" t="s">
        <v>221</v>
      </c>
      <c r="C37" s="68"/>
      <c r="D37" s="85"/>
      <c r="E37" s="85"/>
      <c r="F37" s="68"/>
      <c r="G37" s="90"/>
    </row>
    <row r="38" spans="1:7" ht="15.75">
      <c r="A38" s="455"/>
      <c r="B38" s="451" t="s">
        <v>222</v>
      </c>
      <c r="C38" s="68" t="s">
        <v>431</v>
      </c>
      <c r="D38" s="85"/>
      <c r="E38" s="85"/>
      <c r="F38" s="68"/>
      <c r="G38" s="90"/>
    </row>
    <row r="39" spans="1:7" ht="15.75">
      <c r="A39" s="455"/>
      <c r="B39" s="451"/>
      <c r="C39" s="70" t="s">
        <v>202</v>
      </c>
      <c r="D39" s="85"/>
      <c r="E39" s="85"/>
      <c r="F39" s="68"/>
      <c r="G39" s="90"/>
    </row>
    <row r="40" spans="1:7" ht="15.75">
      <c r="A40" s="455"/>
      <c r="B40" s="451" t="s">
        <v>223</v>
      </c>
      <c r="C40" s="68" t="s">
        <v>431</v>
      </c>
      <c r="D40" s="85"/>
      <c r="E40" s="85"/>
      <c r="F40" s="68"/>
      <c r="G40" s="90"/>
    </row>
    <row r="41" spans="1:7" ht="15.75">
      <c r="A41" s="455"/>
      <c r="B41" s="451"/>
      <c r="C41" s="70" t="s">
        <v>202</v>
      </c>
      <c r="D41" s="85"/>
      <c r="E41" s="85"/>
      <c r="F41" s="68"/>
      <c r="G41" s="90"/>
    </row>
    <row r="42" spans="1:7" ht="15.75">
      <c r="A42" s="455"/>
      <c r="B42" s="451" t="s">
        <v>224</v>
      </c>
      <c r="C42" s="68" t="s">
        <v>431</v>
      </c>
      <c r="D42" s="85"/>
      <c r="E42" s="85"/>
      <c r="F42" s="68"/>
      <c r="G42" s="90"/>
    </row>
    <row r="43" spans="1:7" ht="15.75">
      <c r="A43" s="455"/>
      <c r="B43" s="451"/>
      <c r="C43" s="70" t="s">
        <v>202</v>
      </c>
      <c r="D43" s="85"/>
      <c r="E43" s="85"/>
      <c r="F43" s="68"/>
      <c r="G43" s="90"/>
    </row>
    <row r="44" spans="1:7" ht="15.75">
      <c r="A44" s="455"/>
      <c r="B44" s="451" t="s">
        <v>225</v>
      </c>
      <c r="C44" s="68" t="s">
        <v>431</v>
      </c>
      <c r="D44" s="85"/>
      <c r="E44" s="85"/>
      <c r="F44" s="68"/>
      <c r="G44" s="90"/>
    </row>
    <row r="45" spans="1:7" ht="15.75">
      <c r="A45" s="455"/>
      <c r="B45" s="451"/>
      <c r="C45" s="70" t="s">
        <v>202</v>
      </c>
      <c r="D45" s="85"/>
      <c r="E45" s="85"/>
      <c r="F45" s="68"/>
      <c r="G45" s="90"/>
    </row>
    <row r="46" spans="1:7" ht="15.75">
      <c r="A46" s="455"/>
      <c r="B46" s="451" t="s">
        <v>226</v>
      </c>
      <c r="C46" s="68" t="s">
        <v>431</v>
      </c>
      <c r="D46" s="85"/>
      <c r="E46" s="85"/>
      <c r="F46" s="68"/>
      <c r="G46" s="90"/>
    </row>
    <row r="47" spans="1:7" ht="15.75">
      <c r="A47" s="455"/>
      <c r="B47" s="451"/>
      <c r="C47" s="70" t="s">
        <v>202</v>
      </c>
      <c r="D47" s="85"/>
      <c r="E47" s="85"/>
      <c r="F47" s="68"/>
      <c r="G47" s="90"/>
    </row>
    <row r="48" spans="1:7" ht="15.75">
      <c r="A48" s="455"/>
      <c r="B48" s="451" t="s">
        <v>227</v>
      </c>
      <c r="C48" s="68" t="s">
        <v>431</v>
      </c>
      <c r="D48" s="85"/>
      <c r="E48" s="85"/>
      <c r="F48" s="68"/>
      <c r="G48" s="90"/>
    </row>
    <row r="49" spans="1:7" ht="15.75">
      <c r="A49" s="455"/>
      <c r="B49" s="451"/>
      <c r="C49" s="70" t="s">
        <v>202</v>
      </c>
      <c r="D49" s="85"/>
      <c r="E49" s="85"/>
      <c r="F49" s="68"/>
      <c r="G49" s="90"/>
    </row>
    <row r="50" spans="1:7" ht="15.75">
      <c r="A50" s="455"/>
      <c r="B50" s="451" t="s">
        <v>228</v>
      </c>
      <c r="C50" s="68" t="s">
        <v>431</v>
      </c>
      <c r="D50" s="85"/>
      <c r="E50" s="85"/>
      <c r="F50" s="68"/>
      <c r="G50" s="90"/>
    </row>
    <row r="51" spans="1:7" ht="15.75">
      <c r="A51" s="455"/>
      <c r="B51" s="451"/>
      <c r="C51" s="70" t="s">
        <v>202</v>
      </c>
      <c r="D51" s="85"/>
      <c r="E51" s="85"/>
      <c r="F51" s="68"/>
      <c r="G51" s="90"/>
    </row>
    <row r="52" spans="1:7" ht="15.75">
      <c r="A52" s="455"/>
      <c r="B52" s="451" t="s">
        <v>229</v>
      </c>
      <c r="C52" s="68" t="s">
        <v>431</v>
      </c>
      <c r="D52" s="85"/>
      <c r="E52" s="85"/>
      <c r="F52" s="68"/>
      <c r="G52" s="90"/>
    </row>
    <row r="53" spans="1:7" ht="15.75">
      <c r="A53" s="455"/>
      <c r="B53" s="451"/>
      <c r="C53" s="70" t="s">
        <v>202</v>
      </c>
      <c r="D53" s="85"/>
      <c r="E53" s="85"/>
      <c r="F53" s="68"/>
      <c r="G53" s="90"/>
    </row>
    <row r="54" spans="1:7" ht="15.75">
      <c r="A54" s="455"/>
      <c r="B54" s="451" t="s">
        <v>230</v>
      </c>
      <c r="C54" s="68" t="s">
        <v>431</v>
      </c>
      <c r="D54" s="85"/>
      <c r="E54" s="85"/>
      <c r="F54" s="85"/>
      <c r="G54" s="85"/>
    </row>
    <row r="55" spans="1:7" ht="15.75">
      <c r="A55" s="455"/>
      <c r="B55" s="451"/>
      <c r="C55" s="70" t="s">
        <v>202</v>
      </c>
      <c r="D55" s="85"/>
      <c r="E55" s="85"/>
      <c r="F55" s="85"/>
      <c r="G55" s="85"/>
    </row>
    <row r="56" spans="1:7" ht="15.75">
      <c r="A56" s="455"/>
      <c r="B56" s="451" t="s">
        <v>231</v>
      </c>
      <c r="C56" s="68" t="s">
        <v>232</v>
      </c>
      <c r="D56" s="85"/>
      <c r="E56" s="85"/>
      <c r="F56" s="68"/>
      <c r="G56" s="92"/>
    </row>
    <row r="57" spans="1:7" ht="15.75">
      <c r="A57" s="455"/>
      <c r="B57" s="451"/>
      <c r="C57" s="70" t="s">
        <v>233</v>
      </c>
      <c r="D57" s="85"/>
      <c r="E57" s="85"/>
      <c r="F57" s="68"/>
      <c r="G57" s="90"/>
    </row>
    <row r="58" spans="1:7" ht="15.75">
      <c r="A58" s="455"/>
      <c r="B58" s="451" t="s">
        <v>234</v>
      </c>
      <c r="C58" s="68" t="s">
        <v>232</v>
      </c>
      <c r="D58" s="85"/>
      <c r="E58" s="85"/>
      <c r="F58" s="68"/>
      <c r="G58" s="90"/>
    </row>
    <row r="59" spans="1:7" ht="15.75">
      <c r="A59" s="455"/>
      <c r="B59" s="451"/>
      <c r="C59" s="70" t="s">
        <v>233</v>
      </c>
      <c r="D59" s="85"/>
      <c r="E59" s="85"/>
      <c r="F59" s="68"/>
      <c r="G59" s="90"/>
    </row>
    <row r="60" spans="1:7" ht="15.75">
      <c r="A60" s="455"/>
      <c r="B60" s="451" t="s">
        <v>235</v>
      </c>
      <c r="C60" s="68" t="s">
        <v>232</v>
      </c>
      <c r="D60" s="85"/>
      <c r="E60" s="85"/>
      <c r="F60" s="68"/>
      <c r="G60" s="90"/>
    </row>
    <row r="61" spans="1:7" ht="15.75">
      <c r="A61" s="455"/>
      <c r="B61" s="451"/>
      <c r="C61" s="70" t="s">
        <v>233</v>
      </c>
      <c r="D61" s="85"/>
      <c r="E61" s="85"/>
      <c r="F61" s="68"/>
      <c r="G61" s="90"/>
    </row>
    <row r="62" spans="1:7" ht="15.75">
      <c r="A62" s="455"/>
      <c r="B62" s="451" t="s">
        <v>236</v>
      </c>
      <c r="C62" s="68" t="s">
        <v>232</v>
      </c>
      <c r="D62" s="85"/>
      <c r="E62" s="85"/>
      <c r="F62" s="68"/>
      <c r="G62" s="90"/>
    </row>
    <row r="63" spans="1:7" ht="15.75">
      <c r="A63" s="455"/>
      <c r="B63" s="451"/>
      <c r="C63" s="70" t="s">
        <v>233</v>
      </c>
      <c r="D63" s="85"/>
      <c r="E63" s="85"/>
      <c r="F63" s="68"/>
      <c r="G63" s="90"/>
    </row>
    <row r="64" spans="1:7" ht="15.75">
      <c r="A64" s="455"/>
      <c r="B64" s="67" t="s">
        <v>237</v>
      </c>
      <c r="C64" s="68" t="s">
        <v>203</v>
      </c>
      <c r="D64" s="85"/>
      <c r="E64" s="85"/>
      <c r="F64" s="86"/>
      <c r="G64" s="87"/>
    </row>
    <row r="65" spans="1:7" ht="15.75">
      <c r="A65" s="455"/>
      <c r="B65" s="67" t="s">
        <v>102</v>
      </c>
      <c r="C65" s="68"/>
      <c r="D65" s="93"/>
      <c r="E65" s="93"/>
      <c r="F65" s="94"/>
      <c r="G65" s="95"/>
    </row>
    <row r="66" spans="1:7" ht="15.75">
      <c r="A66" s="455"/>
      <c r="B66" s="67" t="s">
        <v>238</v>
      </c>
      <c r="C66" s="68" t="s">
        <v>203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452" t="s">
        <v>239</v>
      </c>
      <c r="C68" s="453"/>
      <c r="D68" s="453"/>
      <c r="E68" s="453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449" t="s">
        <v>240</v>
      </c>
      <c r="B70" s="74" t="s">
        <v>44</v>
      </c>
      <c r="C70" s="75" t="s">
        <v>104</v>
      </c>
      <c r="D70" s="68"/>
      <c r="E70" s="68"/>
      <c r="F70" s="68"/>
      <c r="G70" s="90"/>
    </row>
    <row r="71" spans="1:7" ht="15.75">
      <c r="A71" s="449"/>
      <c r="B71" s="74" t="s">
        <v>70</v>
      </c>
      <c r="C71" s="75"/>
      <c r="D71" s="68"/>
      <c r="E71" s="68"/>
      <c r="F71" s="68"/>
      <c r="G71" s="90"/>
    </row>
    <row r="72" spans="1:7" ht="15.75">
      <c r="A72" s="449"/>
      <c r="B72" s="74" t="s">
        <v>45</v>
      </c>
      <c r="C72" s="75" t="s">
        <v>104</v>
      </c>
      <c r="D72" s="68"/>
      <c r="E72" s="68"/>
      <c r="F72" s="68"/>
      <c r="G72" s="90"/>
    </row>
    <row r="73" spans="1:7" ht="94.5">
      <c r="A73" s="449"/>
      <c r="B73" s="74" t="s">
        <v>46</v>
      </c>
      <c r="C73" s="75" t="s">
        <v>104</v>
      </c>
      <c r="D73" s="68"/>
      <c r="E73" s="68"/>
      <c r="F73" s="68"/>
      <c r="G73" s="90"/>
    </row>
    <row r="74" spans="1:7" ht="15.75">
      <c r="A74" s="449"/>
      <c r="B74" s="74" t="s">
        <v>47</v>
      </c>
      <c r="C74" s="75" t="s">
        <v>203</v>
      </c>
      <c r="D74" s="68"/>
      <c r="E74" s="68"/>
      <c r="F74" s="68"/>
      <c r="G74" s="90"/>
    </row>
    <row r="75" spans="1:7" ht="15.75">
      <c r="A75" s="449"/>
      <c r="B75" s="74" t="s">
        <v>70</v>
      </c>
      <c r="C75" s="75"/>
      <c r="D75" s="68"/>
      <c r="E75" s="68"/>
      <c r="F75" s="68"/>
      <c r="G75" s="90"/>
    </row>
    <row r="76" spans="1:7" ht="15.75">
      <c r="A76" s="449"/>
      <c r="B76" s="74" t="s">
        <v>45</v>
      </c>
      <c r="C76" s="75" t="s">
        <v>101</v>
      </c>
      <c r="D76" s="68"/>
      <c r="E76" s="68"/>
      <c r="F76" s="68"/>
      <c r="G76" s="90"/>
    </row>
    <row r="77" spans="1:7" ht="15.75">
      <c r="A77" s="449"/>
      <c r="B77" s="74" t="s">
        <v>48</v>
      </c>
      <c r="C77" s="75" t="s">
        <v>101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449" t="s">
        <v>49</v>
      </c>
      <c r="B79" s="74" t="s">
        <v>50</v>
      </c>
      <c r="C79" s="75" t="s">
        <v>104</v>
      </c>
      <c r="D79" s="68"/>
      <c r="E79" s="68"/>
      <c r="F79" s="68"/>
      <c r="G79" s="90"/>
    </row>
    <row r="80" spans="1:7" ht="15.75">
      <c r="A80" s="449"/>
      <c r="B80" s="74"/>
      <c r="C80" s="77" t="s">
        <v>202</v>
      </c>
      <c r="D80" s="68"/>
      <c r="E80" s="68"/>
      <c r="F80" s="68"/>
      <c r="G80" s="90"/>
    </row>
    <row r="81" spans="1:7" ht="15.75">
      <c r="A81" s="449"/>
      <c r="B81" s="74" t="s">
        <v>70</v>
      </c>
      <c r="C81" s="75"/>
      <c r="D81" s="68"/>
      <c r="E81" s="68"/>
      <c r="F81" s="68"/>
      <c r="G81" s="90"/>
    </row>
    <row r="82" spans="1:7" ht="15.75">
      <c r="A82" s="449"/>
      <c r="B82" s="74" t="s">
        <v>45</v>
      </c>
      <c r="C82" s="75" t="s">
        <v>104</v>
      </c>
      <c r="D82" s="68"/>
      <c r="E82" s="68"/>
      <c r="F82" s="68"/>
      <c r="G82" s="90"/>
    </row>
    <row r="83" spans="1:7" ht="15.75">
      <c r="A83" s="449"/>
      <c r="B83" s="74"/>
      <c r="C83" s="77" t="s">
        <v>233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449" t="s">
        <v>51</v>
      </c>
      <c r="B85" s="74" t="s">
        <v>52</v>
      </c>
      <c r="C85" s="75" t="s">
        <v>219</v>
      </c>
      <c r="D85" s="68"/>
      <c r="E85" s="68"/>
      <c r="F85" s="68"/>
      <c r="G85" s="90"/>
    </row>
    <row r="86" spans="1:7" ht="15.75">
      <c r="A86" s="449"/>
      <c r="B86" s="74" t="s">
        <v>6</v>
      </c>
      <c r="C86" s="75"/>
      <c r="D86" s="68"/>
      <c r="E86" s="68"/>
      <c r="F86" s="68"/>
      <c r="G86" s="90"/>
    </row>
    <row r="87" spans="1:7" ht="15.75">
      <c r="A87" s="449"/>
      <c r="B87" s="74" t="s">
        <v>53</v>
      </c>
      <c r="C87" s="75" t="s">
        <v>219</v>
      </c>
      <c r="D87" s="68"/>
      <c r="E87" s="68"/>
      <c r="F87" s="68"/>
      <c r="G87" s="90"/>
    </row>
    <row r="88" spans="1:7" ht="31.5">
      <c r="A88" s="449"/>
      <c r="B88" s="74" t="s">
        <v>54</v>
      </c>
      <c r="C88" s="75" t="s">
        <v>219</v>
      </c>
      <c r="D88" s="68"/>
      <c r="E88" s="68"/>
      <c r="F88" s="68"/>
      <c r="G88" s="90"/>
    </row>
    <row r="89" spans="1:7" ht="15.75">
      <c r="A89" s="449"/>
      <c r="B89" s="74" t="s">
        <v>6</v>
      </c>
      <c r="C89" s="75"/>
      <c r="D89" s="68"/>
      <c r="E89" s="68"/>
      <c r="F89" s="68"/>
      <c r="G89" s="90"/>
    </row>
    <row r="90" spans="1:7" ht="15.75">
      <c r="A90" s="449"/>
      <c r="B90" s="74" t="s">
        <v>55</v>
      </c>
      <c r="C90" s="75" t="s">
        <v>219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449" t="s">
        <v>56</v>
      </c>
      <c r="B92" s="74" t="s">
        <v>57</v>
      </c>
      <c r="C92" s="75" t="s">
        <v>219</v>
      </c>
      <c r="D92" s="96"/>
      <c r="E92" s="96"/>
      <c r="F92" s="96"/>
      <c r="G92" s="97"/>
    </row>
    <row r="93" spans="1:7" ht="15.75">
      <c r="A93" s="449"/>
      <c r="B93" s="74" t="s">
        <v>6</v>
      </c>
      <c r="C93" s="75"/>
      <c r="D93" s="96"/>
      <c r="E93" s="96"/>
      <c r="F93" s="96"/>
      <c r="G93" s="97"/>
    </row>
    <row r="94" spans="1:7" ht="15.75">
      <c r="A94" s="449"/>
      <c r="B94" s="74" t="s">
        <v>58</v>
      </c>
      <c r="C94" s="75" t="s">
        <v>219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449" t="s">
        <v>59</v>
      </c>
      <c r="B96" s="74" t="s">
        <v>60</v>
      </c>
      <c r="C96" s="75" t="s">
        <v>219</v>
      </c>
      <c r="D96" s="96"/>
      <c r="E96" s="96"/>
      <c r="F96" s="96"/>
      <c r="G96" s="97"/>
    </row>
    <row r="97" spans="1:7" ht="15.75">
      <c r="A97" s="449"/>
      <c r="B97" s="74" t="s">
        <v>70</v>
      </c>
      <c r="C97" s="75"/>
      <c r="D97" s="96"/>
      <c r="E97" s="96"/>
      <c r="F97" s="96"/>
      <c r="G97" s="97"/>
    </row>
    <row r="98" spans="1:7" ht="15.75">
      <c r="A98" s="449"/>
      <c r="B98" s="74" t="s">
        <v>61</v>
      </c>
      <c r="C98" s="75" t="s">
        <v>219</v>
      </c>
      <c r="D98" s="96"/>
      <c r="E98" s="96"/>
      <c r="F98" s="96"/>
      <c r="G98" s="97"/>
    </row>
    <row r="99" spans="1:7" ht="15.75">
      <c r="A99" s="449"/>
      <c r="B99" s="74" t="s">
        <v>6</v>
      </c>
      <c r="C99" s="75"/>
      <c r="D99" s="96"/>
      <c r="E99" s="96"/>
      <c r="F99" s="96"/>
      <c r="G99" s="97"/>
    </row>
    <row r="100" spans="1:7" ht="15.75">
      <c r="A100" s="449"/>
      <c r="B100" s="74" t="s">
        <v>62</v>
      </c>
      <c r="C100" s="75" t="s">
        <v>219</v>
      </c>
      <c r="D100" s="96"/>
      <c r="E100" s="96"/>
      <c r="F100" s="96"/>
      <c r="G100" s="97"/>
    </row>
    <row r="101" spans="1:7" ht="32.25" thickBot="1">
      <c r="A101" s="450"/>
      <c r="B101" s="74" t="s">
        <v>63</v>
      </c>
      <c r="C101" s="78" t="s">
        <v>219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65</v>
      </c>
      <c r="C103" s="80"/>
      <c r="D103" s="42"/>
      <c r="E103" s="42"/>
      <c r="F103" s="42"/>
      <c r="G103" s="42"/>
    </row>
    <row r="104" spans="1:7" ht="15.75">
      <c r="A104" s="42"/>
      <c r="B104" s="82" t="s">
        <v>66</v>
      </c>
      <c r="C104" s="83"/>
      <c r="D104" s="42"/>
      <c r="E104" s="42"/>
      <c r="F104" s="42"/>
      <c r="G104" s="42"/>
    </row>
    <row r="105" spans="1:7" ht="15.75">
      <c r="A105" s="42"/>
      <c r="B105" s="84" t="s">
        <v>15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A9:A11"/>
    <mergeCell ref="B35:B36"/>
    <mergeCell ref="B62:B63"/>
    <mergeCell ref="B68:E68"/>
    <mergeCell ref="B52:B53"/>
    <mergeCell ref="B54:B55"/>
    <mergeCell ref="B56:B57"/>
    <mergeCell ref="B38:B39"/>
    <mergeCell ref="B40:B41"/>
    <mergeCell ref="B42:B43"/>
    <mergeCell ref="B44:B45"/>
    <mergeCell ref="A96:A101"/>
    <mergeCell ref="A92:A94"/>
    <mergeCell ref="B58:B59"/>
    <mergeCell ref="B46:B47"/>
    <mergeCell ref="B48:B49"/>
    <mergeCell ref="B60:B61"/>
    <mergeCell ref="B50:B51"/>
    <mergeCell ref="A70:A77"/>
    <mergeCell ref="A79:A83"/>
    <mergeCell ref="A85:A90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369</v>
      </c>
      <c r="C1" s="9"/>
      <c r="D1" s="10" t="s">
        <v>35</v>
      </c>
      <c r="E1" s="35"/>
      <c r="G1" s="11"/>
      <c r="H1" s="11"/>
    </row>
    <row r="2" spans="2:8" ht="12.75">
      <c r="B2" s="11" t="s">
        <v>370</v>
      </c>
      <c r="C2" s="11"/>
      <c r="D2" s="11"/>
      <c r="E2" s="11"/>
      <c r="F2" s="11"/>
      <c r="G2" s="11"/>
      <c r="H2" s="11"/>
    </row>
    <row r="3" spans="2:8" ht="13.5" thickBot="1">
      <c r="B3" s="11" t="s">
        <v>140</v>
      </c>
      <c r="C3" s="11"/>
      <c r="D3" s="12" t="s">
        <v>371</v>
      </c>
      <c r="F3" s="11"/>
      <c r="G3" s="11"/>
      <c r="H3" s="11"/>
    </row>
    <row r="4" spans="2:12" ht="13.5" thickBot="1">
      <c r="B4" s="13" t="s">
        <v>31</v>
      </c>
      <c r="C4" s="14" t="s">
        <v>372</v>
      </c>
      <c r="D4" s="14" t="s">
        <v>373</v>
      </c>
      <c r="E4" s="15">
        <v>2003</v>
      </c>
      <c r="F4" s="16" t="s">
        <v>91</v>
      </c>
      <c r="G4" s="15">
        <v>2004</v>
      </c>
      <c r="H4" s="16" t="s">
        <v>91</v>
      </c>
      <c r="I4" s="17">
        <v>2005</v>
      </c>
      <c r="J4" s="18" t="s">
        <v>92</v>
      </c>
      <c r="K4" s="17">
        <v>2006</v>
      </c>
      <c r="L4" s="18" t="s">
        <v>93</v>
      </c>
    </row>
    <row r="5" spans="2:12" ht="39" thickBot="1">
      <c r="B5" s="19"/>
      <c r="C5" s="20"/>
      <c r="D5" s="36" t="s">
        <v>374</v>
      </c>
      <c r="E5" s="30" t="s">
        <v>374</v>
      </c>
      <c r="F5" s="30" t="s">
        <v>375</v>
      </c>
      <c r="G5" s="30" t="s">
        <v>374</v>
      </c>
      <c r="H5" s="30" t="s">
        <v>375</v>
      </c>
      <c r="I5" s="30" t="s">
        <v>374</v>
      </c>
      <c r="J5" s="30" t="s">
        <v>375</v>
      </c>
      <c r="K5" s="30" t="s">
        <v>374</v>
      </c>
      <c r="L5" s="37" t="s">
        <v>375</v>
      </c>
    </row>
    <row r="6" spans="3:10" ht="12.75">
      <c r="C6" s="21" t="s">
        <v>376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377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378</v>
      </c>
      <c r="D8" s="23" t="s">
        <v>125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379</v>
      </c>
      <c r="D9" s="23" t="s">
        <v>125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380</v>
      </c>
      <c r="D10" s="23" t="s">
        <v>381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277</v>
      </c>
      <c r="D11" s="23" t="s">
        <v>382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383</v>
      </c>
      <c r="D12" s="23" t="s">
        <v>125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384</v>
      </c>
      <c r="D13" s="23" t="s">
        <v>125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385</v>
      </c>
      <c r="D14" s="23" t="s">
        <v>125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386</v>
      </c>
      <c r="D15" s="23" t="s">
        <v>387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388</v>
      </c>
      <c r="D16" s="23" t="s">
        <v>125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389</v>
      </c>
      <c r="C17" t="s">
        <v>390</v>
      </c>
      <c r="D17" s="23" t="s">
        <v>125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391</v>
      </c>
      <c r="D18" s="23" t="s">
        <v>125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392</v>
      </c>
      <c r="D19" s="23" t="s">
        <v>125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396</v>
      </c>
      <c r="D20" s="23" t="s">
        <v>125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397</v>
      </c>
      <c r="D21" s="23" t="s">
        <v>125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398</v>
      </c>
      <c r="C22" t="s">
        <v>399</v>
      </c>
      <c r="D22" s="23" t="s">
        <v>400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401</v>
      </c>
      <c r="D23" s="23" t="s">
        <v>402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106</v>
      </c>
      <c r="D24" s="23" t="s">
        <v>402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403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404</v>
      </c>
      <c r="C27" t="s">
        <v>406</v>
      </c>
      <c r="D27" s="23" t="s">
        <v>125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407</v>
      </c>
      <c r="C28" t="s">
        <v>408</v>
      </c>
      <c r="D28" s="23" t="s">
        <v>125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409</v>
      </c>
      <c r="C29" t="s">
        <v>410</v>
      </c>
      <c r="D29" s="23" t="s">
        <v>125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411</v>
      </c>
      <c r="D30" s="23" t="s">
        <v>400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412</v>
      </c>
      <c r="D31" s="23" t="s">
        <v>125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413</v>
      </c>
      <c r="C32" t="s">
        <v>414</v>
      </c>
      <c r="D32" s="23" t="s">
        <v>125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416</v>
      </c>
      <c r="D33" s="23" t="s">
        <v>400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377</v>
      </c>
      <c r="D34" s="23" t="s">
        <v>125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417</v>
      </c>
      <c r="C35" t="s">
        <v>418</v>
      </c>
      <c r="D35" s="23" t="s">
        <v>125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419</v>
      </c>
      <c r="D36" s="23" t="s">
        <v>125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420</v>
      </c>
      <c r="D37" s="23" t="s">
        <v>125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421</v>
      </c>
      <c r="D38" s="23" t="s">
        <v>125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391</v>
      </c>
      <c r="D39" s="23" t="s">
        <v>125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422</v>
      </c>
      <c r="D40" s="23" t="s">
        <v>125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423</v>
      </c>
      <c r="C41" t="s">
        <v>116</v>
      </c>
      <c r="D41" s="23" t="s">
        <v>125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392</v>
      </c>
      <c r="D42" s="38" t="s">
        <v>125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424</v>
      </c>
      <c r="D43" s="23" t="s">
        <v>125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398</v>
      </c>
      <c r="C44" t="s">
        <v>399</v>
      </c>
      <c r="D44" s="23" t="s">
        <v>400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401</v>
      </c>
      <c r="D45" s="23" t="s">
        <v>402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106</v>
      </c>
      <c r="D46" s="23" t="s">
        <v>402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32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369</v>
      </c>
      <c r="C1" s="9"/>
      <c r="D1" s="10" t="s">
        <v>178</v>
      </c>
      <c r="E1" s="35" t="s">
        <v>36</v>
      </c>
      <c r="G1" s="11"/>
      <c r="H1" s="11"/>
    </row>
    <row r="2" spans="2:8" ht="12.75">
      <c r="B2" s="11" t="s">
        <v>370</v>
      </c>
      <c r="C2" s="11"/>
      <c r="D2" s="11"/>
      <c r="E2" s="11"/>
      <c r="F2" s="11"/>
      <c r="G2" s="11"/>
      <c r="H2" s="11"/>
    </row>
    <row r="3" spans="2:8" ht="13.5" thickBot="1">
      <c r="B3" s="11" t="s">
        <v>140</v>
      </c>
      <c r="C3" s="11"/>
      <c r="D3" s="12" t="s">
        <v>371</v>
      </c>
      <c r="F3" s="11"/>
      <c r="G3" s="11"/>
      <c r="H3" s="11"/>
    </row>
    <row r="4" spans="2:12" ht="13.5" thickBot="1">
      <c r="B4" s="13" t="s">
        <v>31</v>
      </c>
      <c r="C4" s="14" t="s">
        <v>372</v>
      </c>
      <c r="D4" s="14" t="s">
        <v>373</v>
      </c>
      <c r="E4" s="15">
        <v>2003</v>
      </c>
      <c r="F4" s="16" t="s">
        <v>91</v>
      </c>
      <c r="G4" s="15">
        <v>2004</v>
      </c>
      <c r="H4" s="16" t="s">
        <v>91</v>
      </c>
      <c r="I4" s="17">
        <v>2005</v>
      </c>
      <c r="J4" s="18" t="s">
        <v>92</v>
      </c>
      <c r="K4" s="17">
        <v>2006</v>
      </c>
      <c r="L4" s="18" t="s">
        <v>93</v>
      </c>
    </row>
    <row r="5" spans="2:12" ht="39" thickBot="1">
      <c r="B5" s="19"/>
      <c r="C5" s="20"/>
      <c r="D5" s="36" t="s">
        <v>374</v>
      </c>
      <c r="E5" s="30" t="s">
        <v>374</v>
      </c>
      <c r="F5" s="30" t="s">
        <v>375</v>
      </c>
      <c r="G5" s="30" t="s">
        <v>374</v>
      </c>
      <c r="H5" s="30" t="s">
        <v>375</v>
      </c>
      <c r="I5" s="30" t="s">
        <v>374</v>
      </c>
      <c r="J5" s="30" t="s">
        <v>375</v>
      </c>
      <c r="K5" s="30" t="s">
        <v>374</v>
      </c>
      <c r="L5" s="37" t="s">
        <v>375</v>
      </c>
    </row>
    <row r="6" spans="3:12" ht="12.75">
      <c r="C6" s="21" t="s">
        <v>376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377</v>
      </c>
      <c r="D7" s="23" t="s">
        <v>125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378</v>
      </c>
      <c r="D8" s="23" t="s">
        <v>125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379</v>
      </c>
      <c r="D9" s="23" t="s">
        <v>125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380</v>
      </c>
      <c r="D10" s="23" t="s">
        <v>381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277</v>
      </c>
      <c r="D11" s="23" t="s">
        <v>382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383</v>
      </c>
      <c r="D12" s="23" t="s">
        <v>125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384</v>
      </c>
      <c r="D13" s="23" t="s">
        <v>125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385</v>
      </c>
      <c r="D14" s="23" t="s">
        <v>125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386</v>
      </c>
      <c r="D15" s="23" t="s">
        <v>387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388</v>
      </c>
      <c r="D16" s="23" t="s">
        <v>125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389</v>
      </c>
      <c r="C17" t="s">
        <v>390</v>
      </c>
      <c r="D17" s="23" t="s">
        <v>125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391</v>
      </c>
      <c r="D18" s="23" t="s">
        <v>125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392</v>
      </c>
      <c r="D19" s="23" t="s">
        <v>125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396</v>
      </c>
      <c r="D20" s="23" t="s">
        <v>125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397</v>
      </c>
      <c r="D21" s="23" t="s">
        <v>125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398</v>
      </c>
      <c r="C22" t="s">
        <v>399</v>
      </c>
      <c r="D22" s="23" t="s">
        <v>400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401</v>
      </c>
      <c r="D23" s="23" t="s">
        <v>402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106</v>
      </c>
      <c r="D24" s="23" t="s">
        <v>402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403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404</v>
      </c>
      <c r="C26" t="s">
        <v>406</v>
      </c>
      <c r="D26" s="23" t="s">
        <v>125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407</v>
      </c>
      <c r="C27" t="s">
        <v>408</v>
      </c>
      <c r="D27" s="23" t="s">
        <v>125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409</v>
      </c>
      <c r="C28" t="s">
        <v>410</v>
      </c>
      <c r="D28" s="23" t="s">
        <v>125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411</v>
      </c>
      <c r="D29" s="23" t="s">
        <v>400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412</v>
      </c>
      <c r="D30" s="23" t="s">
        <v>125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413</v>
      </c>
      <c r="C31" t="s">
        <v>414</v>
      </c>
      <c r="D31" s="23" t="s">
        <v>125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415</v>
      </c>
      <c r="D32" s="23" t="s">
        <v>125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416</v>
      </c>
      <c r="D33" s="23" t="s">
        <v>400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377</v>
      </c>
      <c r="D34" s="23" t="s">
        <v>125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417</v>
      </c>
      <c r="C35" t="s">
        <v>418</v>
      </c>
      <c r="D35" s="23" t="s">
        <v>125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419</v>
      </c>
      <c r="D36" s="23" t="s">
        <v>125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420</v>
      </c>
      <c r="D37" s="23" t="s">
        <v>125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421</v>
      </c>
      <c r="D38" s="23" t="s">
        <v>125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391</v>
      </c>
      <c r="D39" s="23" t="s">
        <v>125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422</v>
      </c>
      <c r="D40" s="23" t="s">
        <v>125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423</v>
      </c>
      <c r="C41" t="s">
        <v>116</v>
      </c>
      <c r="D41" s="23" t="s">
        <v>125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392</v>
      </c>
      <c r="D42" s="38" t="s">
        <v>125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424</v>
      </c>
      <c r="D43" s="23" t="s">
        <v>125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398</v>
      </c>
      <c r="C44" t="s">
        <v>399</v>
      </c>
      <c r="D44" s="23" t="s">
        <v>400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401</v>
      </c>
      <c r="D45" s="23" t="s">
        <v>402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106</v>
      </c>
      <c r="D46" s="23" t="s">
        <v>402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32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369</v>
      </c>
      <c r="D1" s="10" t="s">
        <v>34</v>
      </c>
      <c r="E1" s="11"/>
      <c r="G1" s="11"/>
      <c r="H1" s="11"/>
    </row>
    <row r="2" spans="2:8" ht="12.75">
      <c r="B2" s="11" t="s">
        <v>370</v>
      </c>
      <c r="C2" s="11"/>
      <c r="D2" s="11"/>
      <c r="E2" s="11"/>
      <c r="F2" s="11"/>
      <c r="G2" s="11"/>
      <c r="H2" s="11"/>
    </row>
    <row r="3" spans="2:8" ht="13.5" thickBot="1">
      <c r="B3" s="11" t="s">
        <v>140</v>
      </c>
      <c r="C3" s="11"/>
      <c r="D3" s="12" t="s">
        <v>371</v>
      </c>
      <c r="F3" s="11"/>
      <c r="G3" s="11"/>
      <c r="H3" s="11"/>
    </row>
    <row r="4" spans="2:12" ht="13.5" thickBot="1">
      <c r="B4" s="13" t="s">
        <v>31</v>
      </c>
      <c r="C4" s="14" t="s">
        <v>372</v>
      </c>
      <c r="D4" s="29" t="s">
        <v>487</v>
      </c>
      <c r="E4" s="15">
        <v>2003</v>
      </c>
      <c r="F4" s="16" t="s">
        <v>91</v>
      </c>
      <c r="G4" s="15">
        <v>2004</v>
      </c>
      <c r="H4" s="16" t="s">
        <v>91</v>
      </c>
      <c r="I4" s="17">
        <v>2005</v>
      </c>
      <c r="J4" s="18" t="s">
        <v>92</v>
      </c>
      <c r="K4" s="17">
        <v>2006</v>
      </c>
      <c r="L4" s="18" t="s">
        <v>93</v>
      </c>
    </row>
    <row r="5" spans="2:12" ht="39" customHeight="1" thickBot="1">
      <c r="B5" s="19"/>
      <c r="C5" s="20"/>
      <c r="D5" s="30" t="s">
        <v>374</v>
      </c>
      <c r="E5" s="30" t="s">
        <v>374</v>
      </c>
      <c r="F5" s="30" t="s">
        <v>375</v>
      </c>
      <c r="G5" s="30" t="s">
        <v>374</v>
      </c>
      <c r="H5" s="30" t="s">
        <v>375</v>
      </c>
      <c r="I5" s="30" t="s">
        <v>374</v>
      </c>
      <c r="J5" s="30" t="s">
        <v>375</v>
      </c>
      <c r="K5" s="30" t="s">
        <v>374</v>
      </c>
      <c r="L5" s="37" t="s">
        <v>375</v>
      </c>
    </row>
    <row r="6" spans="2:11" ht="12.75">
      <c r="B6" s="25"/>
      <c r="C6" s="26" t="s">
        <v>376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425</v>
      </c>
      <c r="D7" s="23" t="s">
        <v>125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453</v>
      </c>
      <c r="C8" s="39" t="s">
        <v>454</v>
      </c>
      <c r="D8" s="23" t="s">
        <v>125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432</v>
      </c>
      <c r="D9" s="23" t="s">
        <v>125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433</v>
      </c>
      <c r="D10" s="23" t="s">
        <v>125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434</v>
      </c>
      <c r="D11" s="23" t="s">
        <v>125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377</v>
      </c>
      <c r="D12" s="23" t="s">
        <v>125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435</v>
      </c>
      <c r="D13" s="23" t="s">
        <v>125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378</v>
      </c>
      <c r="D14" s="23" t="s">
        <v>125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379</v>
      </c>
      <c r="D15" s="23" t="s">
        <v>125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484</v>
      </c>
      <c r="C16" s="39" t="s">
        <v>112</v>
      </c>
      <c r="D16" s="23" t="s">
        <v>125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485</v>
      </c>
      <c r="D17" s="23" t="s">
        <v>125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486</v>
      </c>
      <c r="C18" s="39" t="s">
        <v>436</v>
      </c>
      <c r="D18" s="23" t="s">
        <v>125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33</v>
      </c>
      <c r="C19" s="39" t="s">
        <v>437</v>
      </c>
      <c r="D19" s="23" t="s">
        <v>125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380</v>
      </c>
      <c r="D20" s="23" t="s">
        <v>381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277</v>
      </c>
      <c r="D21" s="23" t="s">
        <v>382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438</v>
      </c>
      <c r="D22" s="23" t="s">
        <v>125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439</v>
      </c>
      <c r="D23" s="23" t="s">
        <v>125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383</v>
      </c>
      <c r="D24" s="23" t="s">
        <v>125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384</v>
      </c>
      <c r="D25" s="23" t="s">
        <v>125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385</v>
      </c>
      <c r="D26" s="23" t="s">
        <v>125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440</v>
      </c>
      <c r="D27" s="23" t="s">
        <v>125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386</v>
      </c>
      <c r="D28" s="23" t="s">
        <v>387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388</v>
      </c>
      <c r="D29" s="23" t="s">
        <v>125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441</v>
      </c>
      <c r="D30" s="23" t="s">
        <v>387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389</v>
      </c>
      <c r="C31" s="39" t="s">
        <v>390</v>
      </c>
      <c r="D31" s="23" t="s">
        <v>125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442</v>
      </c>
      <c r="D32" s="23" t="s">
        <v>125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443</v>
      </c>
      <c r="C33" s="39" t="s">
        <v>130</v>
      </c>
      <c r="D33" s="23" t="s">
        <v>444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391</v>
      </c>
      <c r="D34" s="23" t="s">
        <v>125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445</v>
      </c>
      <c r="C35" s="39" t="s">
        <v>446</v>
      </c>
      <c r="D35" s="23" t="s">
        <v>125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422</v>
      </c>
      <c r="D36" s="23" t="s">
        <v>125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448</v>
      </c>
      <c r="D37" s="23" t="s">
        <v>125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449</v>
      </c>
      <c r="C38" s="39" t="s">
        <v>450</v>
      </c>
      <c r="D38" s="23" t="s">
        <v>125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392</v>
      </c>
      <c r="D39" s="23" t="s">
        <v>125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396</v>
      </c>
      <c r="D40" s="23" t="s">
        <v>125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397</v>
      </c>
      <c r="D41" s="23" t="s">
        <v>125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398</v>
      </c>
      <c r="C42" s="39" t="s">
        <v>399</v>
      </c>
      <c r="D42" s="21" t="s">
        <v>400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401</v>
      </c>
      <c r="D43" s="23" t="s">
        <v>402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106</v>
      </c>
      <c r="D44" s="23" t="s">
        <v>402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403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404</v>
      </c>
      <c r="C46" s="39" t="s">
        <v>406</v>
      </c>
      <c r="D46" s="23" t="s">
        <v>125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451</v>
      </c>
      <c r="C47" s="39" t="s">
        <v>452</v>
      </c>
      <c r="D47" s="23" t="s">
        <v>125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453</v>
      </c>
      <c r="C48" s="39" t="s">
        <v>454</v>
      </c>
      <c r="D48" s="23" t="s">
        <v>125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407</v>
      </c>
      <c r="C49" s="39" t="s">
        <v>408</v>
      </c>
      <c r="D49" s="23" t="s">
        <v>125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409</v>
      </c>
      <c r="C50" s="39" t="s">
        <v>410</v>
      </c>
      <c r="D50" s="23" t="s">
        <v>125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455</v>
      </c>
      <c r="C51" s="39" t="s">
        <v>456</v>
      </c>
      <c r="D51" s="23" t="s">
        <v>125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457</v>
      </c>
      <c r="C52" s="39" t="s">
        <v>458</v>
      </c>
      <c r="D52" s="23" t="s">
        <v>125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459</v>
      </c>
      <c r="C53" s="39" t="s">
        <v>460</v>
      </c>
      <c r="D53" s="23" t="s">
        <v>125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411</v>
      </c>
      <c r="D54" s="21" t="s">
        <v>400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425</v>
      </c>
      <c r="D55" s="23" t="s">
        <v>125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461</v>
      </c>
      <c r="D56" s="23" t="s">
        <v>125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462</v>
      </c>
      <c r="D57" s="23" t="s">
        <v>125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412</v>
      </c>
      <c r="D58" s="23" t="s">
        <v>125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463</v>
      </c>
      <c r="D59" s="23" t="s">
        <v>125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413</v>
      </c>
      <c r="C60" s="39" t="s">
        <v>414</v>
      </c>
      <c r="D60" s="23" t="s">
        <v>125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415</v>
      </c>
      <c r="D61" s="23" t="s">
        <v>125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464</v>
      </c>
      <c r="D62" s="23" t="s">
        <v>125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465</v>
      </c>
      <c r="D63" s="21" t="s">
        <v>400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416</v>
      </c>
      <c r="D64" s="21" t="s">
        <v>400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466</v>
      </c>
      <c r="D65" s="21" t="s">
        <v>400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467</v>
      </c>
      <c r="D66" s="23" t="s">
        <v>125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377</v>
      </c>
      <c r="D67" s="23" t="s">
        <v>125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378</v>
      </c>
      <c r="D68" s="23" t="s">
        <v>125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379</v>
      </c>
      <c r="D69" s="23" t="s">
        <v>125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468</v>
      </c>
      <c r="D70" s="21" t="s">
        <v>400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475</v>
      </c>
      <c r="C71" s="39" t="s">
        <v>476</v>
      </c>
      <c r="D71" s="21" t="s">
        <v>400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477</v>
      </c>
      <c r="D72" s="23" t="s">
        <v>125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417</v>
      </c>
      <c r="C73" s="39" t="s">
        <v>418</v>
      </c>
      <c r="D73" s="23" t="s">
        <v>125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420</v>
      </c>
      <c r="D74" s="23" t="s">
        <v>125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443</v>
      </c>
      <c r="C75" s="39" t="s">
        <v>130</v>
      </c>
      <c r="D75" s="23" t="s">
        <v>125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478</v>
      </c>
      <c r="C76" s="39" t="s">
        <v>479</v>
      </c>
      <c r="D76" s="21" t="s">
        <v>400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480</v>
      </c>
      <c r="D77" s="23" t="s">
        <v>481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391</v>
      </c>
      <c r="D78" s="23" t="s">
        <v>125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445</v>
      </c>
      <c r="C79" s="39" t="s">
        <v>446</v>
      </c>
      <c r="D79" s="23" t="s">
        <v>125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423</v>
      </c>
      <c r="C80" s="39" t="s">
        <v>116</v>
      </c>
      <c r="D80" s="23" t="s">
        <v>125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398</v>
      </c>
      <c r="C81" s="39" t="s">
        <v>399</v>
      </c>
      <c r="D81" s="21" t="s">
        <v>400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401</v>
      </c>
      <c r="D82" s="23" t="s">
        <v>402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106</v>
      </c>
      <c r="D83" s="23" t="s">
        <v>402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482</v>
      </c>
      <c r="C84" s="39" t="s">
        <v>483</v>
      </c>
      <c r="D84" s="21" t="s">
        <v>400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32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76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2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77</v>
      </c>
      <c r="B5" s="174" t="s">
        <v>279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83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457" t="s">
        <v>84</v>
      </c>
      <c r="B9" s="457" t="s">
        <v>85</v>
      </c>
      <c r="C9" s="116" t="s">
        <v>86</v>
      </c>
      <c r="D9" s="117" t="s">
        <v>87</v>
      </c>
      <c r="E9" s="118" t="s">
        <v>88</v>
      </c>
      <c r="F9" s="117" t="s">
        <v>89</v>
      </c>
      <c r="G9" s="119" t="s">
        <v>90</v>
      </c>
      <c r="H9" s="120" t="s">
        <v>91</v>
      </c>
      <c r="I9" s="120"/>
      <c r="J9" s="120"/>
      <c r="K9" s="120"/>
      <c r="L9" s="120" t="s">
        <v>91</v>
      </c>
      <c r="M9" s="120" t="s">
        <v>91</v>
      </c>
      <c r="N9" s="120" t="s">
        <v>92</v>
      </c>
      <c r="O9" s="120" t="s">
        <v>93</v>
      </c>
      <c r="P9" s="120"/>
      <c r="Q9" s="120"/>
      <c r="R9" s="120"/>
      <c r="S9" s="120"/>
      <c r="T9" s="120"/>
      <c r="U9" s="63"/>
    </row>
    <row r="10" spans="1:21" ht="10.5" customHeight="1">
      <c r="A10" s="459"/>
      <c r="B10" s="45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457">
        <v>2004</v>
      </c>
      <c r="M10" s="457">
        <v>2005</v>
      </c>
      <c r="N10" s="45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458"/>
      <c r="B11" s="458"/>
      <c r="C11" s="121"/>
      <c r="D11" s="122"/>
      <c r="E11" s="123"/>
      <c r="F11" s="121"/>
      <c r="G11" s="124"/>
      <c r="H11" s="121"/>
      <c r="I11" s="121"/>
      <c r="J11" s="126"/>
      <c r="K11" s="126"/>
      <c r="L11" s="458"/>
      <c r="M11" s="458"/>
      <c r="N11" s="458"/>
      <c r="O11" s="127" t="s">
        <v>94</v>
      </c>
      <c r="P11" s="128" t="s">
        <v>95</v>
      </c>
      <c r="Q11" s="127" t="s">
        <v>94</v>
      </c>
      <c r="R11" s="128" t="s">
        <v>95</v>
      </c>
      <c r="S11" s="127" t="s">
        <v>94</v>
      </c>
      <c r="T11" s="128" t="s">
        <v>95</v>
      </c>
      <c r="U11" s="63"/>
    </row>
    <row r="12" spans="1:21" s="3" customFormat="1" ht="30">
      <c r="A12" s="129" t="s">
        <v>498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96</v>
      </c>
      <c r="B13" s="133" t="s">
        <v>430</v>
      </c>
      <c r="C13" s="182">
        <v>1</v>
      </c>
      <c r="D13" s="134"/>
      <c r="E13" s="134"/>
      <c r="F13" s="134"/>
      <c r="G13" s="208" t="s">
        <v>298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499</v>
      </c>
      <c r="C14" s="182">
        <v>1</v>
      </c>
      <c r="D14" s="134"/>
      <c r="E14" s="134"/>
      <c r="F14" s="134"/>
      <c r="G14" s="208" t="s">
        <v>297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500</v>
      </c>
      <c r="B15" s="133" t="s">
        <v>430</v>
      </c>
      <c r="C15" s="182">
        <v>1</v>
      </c>
      <c r="D15" s="134"/>
      <c r="E15" s="134"/>
      <c r="F15" s="134"/>
      <c r="G15" s="208" t="s">
        <v>298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499</v>
      </c>
      <c r="C16" s="182">
        <v>1</v>
      </c>
      <c r="D16" s="134"/>
      <c r="E16" s="134"/>
      <c r="F16" s="134"/>
      <c r="G16" s="208" t="s">
        <v>297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501</v>
      </c>
      <c r="B17" s="133" t="s">
        <v>430</v>
      </c>
      <c r="C17" s="182">
        <v>1</v>
      </c>
      <c r="D17" s="134"/>
      <c r="E17" s="134"/>
      <c r="F17" s="134"/>
      <c r="G17" s="208" t="s">
        <v>298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499</v>
      </c>
      <c r="C18" s="182">
        <v>1</v>
      </c>
      <c r="D18" s="134"/>
      <c r="E18" s="134"/>
      <c r="F18" s="134"/>
      <c r="G18" s="208" t="s">
        <v>297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241</v>
      </c>
      <c r="B19" s="133" t="s">
        <v>242</v>
      </c>
      <c r="C19" s="182">
        <v>1</v>
      </c>
      <c r="D19" s="134"/>
      <c r="E19" s="134"/>
      <c r="F19" s="134"/>
      <c r="G19" s="208" t="s">
        <v>298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502</v>
      </c>
      <c r="B20" s="133" t="s">
        <v>243</v>
      </c>
      <c r="C20" s="182">
        <v>1</v>
      </c>
      <c r="D20" s="137"/>
      <c r="E20" s="137"/>
      <c r="F20" s="137"/>
      <c r="G20" s="208" t="s">
        <v>298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503</v>
      </c>
      <c r="B21" s="133" t="s">
        <v>243</v>
      </c>
      <c r="C21" s="182">
        <v>1</v>
      </c>
      <c r="D21" s="138"/>
      <c r="E21" s="138"/>
      <c r="F21" s="138"/>
      <c r="G21" s="208" t="s">
        <v>298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504</v>
      </c>
      <c r="B22" s="133" t="s">
        <v>243</v>
      </c>
      <c r="C22" s="182">
        <v>1</v>
      </c>
      <c r="D22" s="115"/>
      <c r="E22" s="115"/>
      <c r="F22" s="115"/>
      <c r="G22" s="208" t="s">
        <v>298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505</v>
      </c>
      <c r="B23" s="133" t="s">
        <v>5</v>
      </c>
      <c r="C23" s="182">
        <v>1</v>
      </c>
      <c r="D23" s="134"/>
      <c r="E23" s="134"/>
      <c r="F23" s="134"/>
      <c r="G23" s="208" t="s">
        <v>298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506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507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28</v>
      </c>
      <c r="B27" s="133" t="s">
        <v>508</v>
      </c>
      <c r="C27" s="182">
        <v>1</v>
      </c>
      <c r="D27" s="134"/>
      <c r="E27" s="134"/>
      <c r="F27" s="134"/>
      <c r="G27" s="209" t="s">
        <v>298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509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510</v>
      </c>
      <c r="B29" s="133" t="s">
        <v>511</v>
      </c>
      <c r="C29" s="182">
        <v>1</v>
      </c>
      <c r="D29" s="142"/>
      <c r="E29" s="142"/>
      <c r="F29" s="142"/>
      <c r="G29" s="209" t="s">
        <v>298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512</v>
      </c>
      <c r="C30" s="182">
        <v>1</v>
      </c>
      <c r="D30" s="142"/>
      <c r="E30" s="142"/>
      <c r="F30" s="142"/>
      <c r="G30" s="210" t="s">
        <v>297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513</v>
      </c>
      <c r="C31" s="182">
        <v>1</v>
      </c>
      <c r="D31" s="142"/>
      <c r="E31" s="142"/>
      <c r="F31" s="142"/>
      <c r="G31" s="210" t="s">
        <v>299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514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515</v>
      </c>
      <c r="B33" s="133" t="s">
        <v>499</v>
      </c>
      <c r="C33" s="182">
        <v>1</v>
      </c>
      <c r="D33" s="142"/>
      <c r="E33" s="142"/>
      <c r="F33" s="142"/>
      <c r="G33" s="211" t="s">
        <v>299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516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517</v>
      </c>
      <c r="B35" s="133" t="s">
        <v>511</v>
      </c>
      <c r="C35" s="182">
        <v>1</v>
      </c>
      <c r="D35" s="141"/>
      <c r="E35" s="141"/>
      <c r="F35" s="141"/>
      <c r="G35" s="211" t="s">
        <v>298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518</v>
      </c>
      <c r="B36" s="133" t="s">
        <v>499</v>
      </c>
      <c r="C36" s="182">
        <v>1</v>
      </c>
      <c r="D36" s="147"/>
      <c r="E36" s="147"/>
      <c r="F36" s="147"/>
      <c r="G36" s="211" t="s">
        <v>297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519</v>
      </c>
      <c r="B37" s="133" t="s">
        <v>499</v>
      </c>
      <c r="C37" s="182">
        <v>1</v>
      </c>
      <c r="D37" s="148"/>
      <c r="E37" s="148"/>
      <c r="F37" s="148"/>
      <c r="G37" s="211" t="s">
        <v>299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520</v>
      </c>
      <c r="B38" s="133" t="s">
        <v>511</v>
      </c>
      <c r="C38" s="182">
        <v>1</v>
      </c>
      <c r="D38" s="142"/>
      <c r="E38" s="142"/>
      <c r="F38" s="142"/>
      <c r="G38" s="211" t="s">
        <v>298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521</v>
      </c>
      <c r="B39" s="133" t="s">
        <v>499</v>
      </c>
      <c r="C39" s="182">
        <v>1</v>
      </c>
      <c r="D39" s="142"/>
      <c r="E39" s="142"/>
      <c r="F39" s="142"/>
      <c r="G39" s="211" t="s">
        <v>297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522</v>
      </c>
      <c r="B40" s="133" t="s">
        <v>499</v>
      </c>
      <c r="C40" s="182">
        <v>1</v>
      </c>
      <c r="D40" s="142"/>
      <c r="E40" s="142"/>
      <c r="F40" s="142"/>
      <c r="G40" s="211" t="s">
        <v>299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523</v>
      </c>
      <c r="B41" s="133" t="s">
        <v>511</v>
      </c>
      <c r="C41" s="182">
        <v>1</v>
      </c>
      <c r="D41" s="142"/>
      <c r="E41" s="142"/>
      <c r="F41" s="142"/>
      <c r="G41" s="211" t="s">
        <v>298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524</v>
      </c>
      <c r="B42" s="133" t="s">
        <v>499</v>
      </c>
      <c r="C42" s="182">
        <v>1</v>
      </c>
      <c r="D42" s="142"/>
      <c r="E42" s="142"/>
      <c r="F42" s="142"/>
      <c r="G42" s="211" t="s">
        <v>297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525</v>
      </c>
      <c r="B43" s="133" t="s">
        <v>499</v>
      </c>
      <c r="C43" s="182">
        <v>1</v>
      </c>
      <c r="D43" s="142"/>
      <c r="E43" s="142"/>
      <c r="F43" s="142"/>
      <c r="G43" s="211" t="s">
        <v>299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526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527</v>
      </c>
      <c r="B45" s="133" t="s">
        <v>511</v>
      </c>
      <c r="C45" s="182">
        <v>1</v>
      </c>
      <c r="D45" s="141"/>
      <c r="E45" s="142"/>
      <c r="F45" s="141"/>
      <c r="G45" s="211" t="s">
        <v>298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528</v>
      </c>
      <c r="B46" s="133" t="s">
        <v>499</v>
      </c>
      <c r="C46" s="182">
        <v>1</v>
      </c>
      <c r="D46" s="147"/>
      <c r="E46" s="142"/>
      <c r="F46" s="142"/>
      <c r="G46" s="211" t="s">
        <v>297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529</v>
      </c>
      <c r="B47" s="133" t="s">
        <v>499</v>
      </c>
      <c r="C47" s="182">
        <v>1</v>
      </c>
      <c r="D47" s="148"/>
      <c r="E47" s="142"/>
      <c r="F47" s="148"/>
      <c r="G47" s="211" t="s">
        <v>299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530</v>
      </c>
      <c r="B48" s="133" t="s">
        <v>511</v>
      </c>
      <c r="C48" s="182">
        <v>1</v>
      </c>
      <c r="D48" s="142"/>
      <c r="E48" s="142"/>
      <c r="F48" s="142"/>
      <c r="G48" s="211" t="s">
        <v>298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531</v>
      </c>
      <c r="B49" s="133" t="s">
        <v>499</v>
      </c>
      <c r="C49" s="182">
        <v>1</v>
      </c>
      <c r="D49" s="142"/>
      <c r="E49" s="142"/>
      <c r="F49" s="142"/>
      <c r="G49" s="211" t="s">
        <v>297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532</v>
      </c>
      <c r="B50" s="133" t="s">
        <v>499</v>
      </c>
      <c r="C50" s="182">
        <v>1</v>
      </c>
      <c r="D50" s="142"/>
      <c r="E50" s="142"/>
      <c r="F50" s="142"/>
      <c r="G50" s="211" t="s">
        <v>299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533</v>
      </c>
      <c r="B51" s="133" t="s">
        <v>511</v>
      </c>
      <c r="C51" s="182">
        <v>1</v>
      </c>
      <c r="D51" s="142"/>
      <c r="E51" s="142"/>
      <c r="F51" s="142"/>
      <c r="G51" s="211" t="s">
        <v>298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534</v>
      </c>
      <c r="B52" s="133" t="s">
        <v>499</v>
      </c>
      <c r="C52" s="182">
        <v>1</v>
      </c>
      <c r="D52" s="142"/>
      <c r="E52" s="142"/>
      <c r="F52" s="142"/>
      <c r="G52" s="211" t="s">
        <v>297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535</v>
      </c>
      <c r="B53" s="133" t="s">
        <v>499</v>
      </c>
      <c r="C53" s="182">
        <v>1</v>
      </c>
      <c r="D53" s="142"/>
      <c r="E53" s="142"/>
      <c r="F53" s="142"/>
      <c r="G53" s="211" t="s">
        <v>299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536</v>
      </c>
      <c r="B54" s="133" t="s">
        <v>511</v>
      </c>
      <c r="C54" s="182">
        <v>1</v>
      </c>
      <c r="D54" s="142"/>
      <c r="E54" s="142"/>
      <c r="F54" s="142"/>
      <c r="G54" s="211" t="s">
        <v>298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537</v>
      </c>
      <c r="B55" s="133" t="s">
        <v>499</v>
      </c>
      <c r="C55" s="182">
        <v>1</v>
      </c>
      <c r="D55" s="142"/>
      <c r="E55" s="142"/>
      <c r="F55" s="142"/>
      <c r="G55" s="211" t="s">
        <v>297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538</v>
      </c>
      <c r="B56" s="133" t="s">
        <v>499</v>
      </c>
      <c r="C56" s="182">
        <v>1</v>
      </c>
      <c r="D56" s="142"/>
      <c r="E56" s="142"/>
      <c r="F56" s="142"/>
      <c r="G56" s="211" t="s">
        <v>299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539</v>
      </c>
      <c r="B57" s="133" t="s">
        <v>511</v>
      </c>
      <c r="C57" s="182">
        <v>1</v>
      </c>
      <c r="D57" s="142"/>
      <c r="E57" s="142"/>
      <c r="F57" s="142"/>
      <c r="G57" s="211" t="s">
        <v>298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540</v>
      </c>
      <c r="B58" s="133" t="s">
        <v>499</v>
      </c>
      <c r="C58" s="182">
        <v>1</v>
      </c>
      <c r="D58" s="142"/>
      <c r="E58" s="142"/>
      <c r="F58" s="142"/>
      <c r="G58" s="211" t="s">
        <v>297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541</v>
      </c>
      <c r="B59" s="133" t="s">
        <v>499</v>
      </c>
      <c r="C59" s="182">
        <v>1</v>
      </c>
      <c r="D59" s="142"/>
      <c r="E59" s="142"/>
      <c r="F59" s="142"/>
      <c r="G59" s="211" t="s">
        <v>299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542</v>
      </c>
      <c r="B60" s="133" t="s">
        <v>511</v>
      </c>
      <c r="C60" s="182">
        <v>1</v>
      </c>
      <c r="D60" s="142"/>
      <c r="E60" s="142"/>
      <c r="F60" s="142"/>
      <c r="G60" s="211" t="s">
        <v>298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543</v>
      </c>
      <c r="B61" s="133" t="s">
        <v>499</v>
      </c>
      <c r="C61" s="182">
        <v>1</v>
      </c>
      <c r="D61" s="142"/>
      <c r="E61" s="142"/>
      <c r="F61" s="142"/>
      <c r="G61" s="211" t="s">
        <v>297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544</v>
      </c>
      <c r="B62" s="133" t="s">
        <v>499</v>
      </c>
      <c r="C62" s="182">
        <v>1</v>
      </c>
      <c r="D62" s="142"/>
      <c r="E62" s="142"/>
      <c r="F62" s="142"/>
      <c r="G62" s="211" t="s">
        <v>299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545</v>
      </c>
      <c r="B63" s="133" t="s">
        <v>511</v>
      </c>
      <c r="C63" s="182">
        <v>1</v>
      </c>
      <c r="D63" s="142"/>
      <c r="E63" s="142"/>
      <c r="F63" s="142"/>
      <c r="G63" s="211" t="s">
        <v>298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546</v>
      </c>
      <c r="B64" s="133" t="s">
        <v>499</v>
      </c>
      <c r="C64" s="182">
        <v>1</v>
      </c>
      <c r="D64" s="142"/>
      <c r="E64" s="142"/>
      <c r="F64" s="142"/>
      <c r="G64" s="211" t="s">
        <v>297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547</v>
      </c>
      <c r="B65" s="133" t="s">
        <v>499</v>
      </c>
      <c r="C65" s="182">
        <v>1</v>
      </c>
      <c r="D65" s="142"/>
      <c r="E65" s="142"/>
      <c r="F65" s="142"/>
      <c r="G65" s="211" t="s">
        <v>299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548</v>
      </c>
      <c r="B66" s="133" t="s">
        <v>511</v>
      </c>
      <c r="C66" s="182">
        <v>1</v>
      </c>
      <c r="D66" s="142"/>
      <c r="E66" s="142"/>
      <c r="F66" s="142"/>
      <c r="G66" s="211" t="s">
        <v>298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549</v>
      </c>
      <c r="B67" s="133" t="s">
        <v>499</v>
      </c>
      <c r="C67" s="182">
        <v>1</v>
      </c>
      <c r="D67" s="142"/>
      <c r="E67" s="142"/>
      <c r="F67" s="142"/>
      <c r="G67" s="211" t="s">
        <v>297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550</v>
      </c>
      <c r="B68" s="133" t="s">
        <v>499</v>
      </c>
      <c r="C68" s="182">
        <v>1</v>
      </c>
      <c r="D68" s="142"/>
      <c r="E68" s="142"/>
      <c r="F68" s="142"/>
      <c r="G68" s="211" t="s">
        <v>299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551</v>
      </c>
      <c r="B69" s="133" t="s">
        <v>511</v>
      </c>
      <c r="C69" s="182">
        <v>1</v>
      </c>
      <c r="D69" s="142"/>
      <c r="E69" s="142"/>
      <c r="F69" s="142"/>
      <c r="G69" s="211" t="s">
        <v>298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552</v>
      </c>
      <c r="B70" s="133" t="s">
        <v>499</v>
      </c>
      <c r="C70" s="182">
        <v>1</v>
      </c>
      <c r="D70" s="142"/>
      <c r="E70" s="142"/>
      <c r="F70" s="142"/>
      <c r="G70" s="211" t="s">
        <v>297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553</v>
      </c>
      <c r="B71" s="133" t="s">
        <v>499</v>
      </c>
      <c r="C71" s="182">
        <v>1</v>
      </c>
      <c r="D71" s="142"/>
      <c r="E71" s="142"/>
      <c r="F71" s="142"/>
      <c r="G71" s="211" t="s">
        <v>299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554</v>
      </c>
      <c r="B72" s="133" t="s">
        <v>511</v>
      </c>
      <c r="C72" s="182">
        <v>1</v>
      </c>
      <c r="D72" s="142"/>
      <c r="E72" s="142"/>
      <c r="F72" s="142"/>
      <c r="G72" s="211" t="s">
        <v>298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555</v>
      </c>
      <c r="B73" s="133" t="s">
        <v>499</v>
      </c>
      <c r="C73" s="182">
        <v>1</v>
      </c>
      <c r="D73" s="142"/>
      <c r="E73" s="142"/>
      <c r="F73" s="142"/>
      <c r="G73" s="211" t="s">
        <v>297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556</v>
      </c>
      <c r="B74" s="133" t="s">
        <v>499</v>
      </c>
      <c r="C74" s="182">
        <v>1</v>
      </c>
      <c r="D74" s="142"/>
      <c r="E74" s="142"/>
      <c r="F74" s="142"/>
      <c r="G74" s="211" t="s">
        <v>299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557</v>
      </c>
      <c r="B75" s="133" t="s">
        <v>511</v>
      </c>
      <c r="C75" s="182">
        <v>1</v>
      </c>
      <c r="D75" s="142"/>
      <c r="E75" s="142"/>
      <c r="F75" s="142"/>
      <c r="G75" s="211" t="s">
        <v>298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558</v>
      </c>
      <c r="B76" s="133" t="s">
        <v>499</v>
      </c>
      <c r="C76" s="182">
        <v>1</v>
      </c>
      <c r="D76" s="142"/>
      <c r="E76" s="142"/>
      <c r="F76" s="142"/>
      <c r="G76" s="211" t="s">
        <v>297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559</v>
      </c>
      <c r="B77" s="133" t="s">
        <v>499</v>
      </c>
      <c r="C77" s="182">
        <v>1</v>
      </c>
      <c r="D77" s="142"/>
      <c r="E77" s="142"/>
      <c r="F77" s="142"/>
      <c r="G77" s="211" t="s">
        <v>299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560</v>
      </c>
      <c r="B78" s="133" t="s">
        <v>511</v>
      </c>
      <c r="C78" s="182">
        <v>1</v>
      </c>
      <c r="D78" s="142"/>
      <c r="E78" s="142"/>
      <c r="F78" s="142"/>
      <c r="G78" s="211" t="s">
        <v>298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561</v>
      </c>
      <c r="B79" s="133" t="s">
        <v>499</v>
      </c>
      <c r="C79" s="182">
        <v>1</v>
      </c>
      <c r="D79" s="142"/>
      <c r="E79" s="142"/>
      <c r="F79" s="142"/>
      <c r="G79" s="211" t="s">
        <v>297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562</v>
      </c>
      <c r="B80" s="133" t="s">
        <v>499</v>
      </c>
      <c r="C80" s="182">
        <v>1</v>
      </c>
      <c r="D80" s="142"/>
      <c r="E80" s="142"/>
      <c r="F80" s="142"/>
      <c r="G80" s="211" t="s">
        <v>299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563</v>
      </c>
      <c r="B81" s="133" t="s">
        <v>511</v>
      </c>
      <c r="C81" s="182">
        <v>1</v>
      </c>
      <c r="D81" s="142"/>
      <c r="E81" s="142"/>
      <c r="F81" s="142"/>
      <c r="G81" s="211" t="s">
        <v>298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564</v>
      </c>
      <c r="B82" s="133" t="s">
        <v>499</v>
      </c>
      <c r="C82" s="182">
        <v>1</v>
      </c>
      <c r="D82" s="142"/>
      <c r="E82" s="142"/>
      <c r="F82" s="142"/>
      <c r="G82" s="211" t="s">
        <v>297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565</v>
      </c>
      <c r="B83" s="133" t="s">
        <v>499</v>
      </c>
      <c r="C83" s="182">
        <v>1</v>
      </c>
      <c r="D83" s="142"/>
      <c r="E83" s="142"/>
      <c r="F83" s="142"/>
      <c r="G83" s="211" t="s">
        <v>299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566</v>
      </c>
      <c r="B84" s="133" t="s">
        <v>511</v>
      </c>
      <c r="C84" s="182">
        <v>1</v>
      </c>
      <c r="D84" s="142"/>
      <c r="E84" s="142"/>
      <c r="F84" s="142"/>
      <c r="G84" s="211" t="s">
        <v>298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567</v>
      </c>
      <c r="B85" s="133" t="s">
        <v>499</v>
      </c>
      <c r="C85" s="182">
        <v>1</v>
      </c>
      <c r="D85" s="142"/>
      <c r="E85" s="142"/>
      <c r="F85" s="142"/>
      <c r="G85" s="211" t="s">
        <v>297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568</v>
      </c>
      <c r="B86" s="133" t="s">
        <v>499</v>
      </c>
      <c r="C86" s="182">
        <v>1</v>
      </c>
      <c r="D86" s="142"/>
      <c r="E86" s="142"/>
      <c r="F86" s="142"/>
      <c r="G86" s="211" t="s">
        <v>299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569</v>
      </c>
      <c r="B87" s="133" t="s">
        <v>511</v>
      </c>
      <c r="C87" s="182">
        <v>1</v>
      </c>
      <c r="D87" s="142"/>
      <c r="E87" s="142"/>
      <c r="F87" s="142"/>
      <c r="G87" s="211" t="s">
        <v>298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570</v>
      </c>
      <c r="B88" s="133" t="s">
        <v>499</v>
      </c>
      <c r="C88" s="182">
        <v>1</v>
      </c>
      <c r="D88" s="142"/>
      <c r="E88" s="142"/>
      <c r="F88" s="142"/>
      <c r="G88" s="211" t="s">
        <v>297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571</v>
      </c>
      <c r="B89" s="133" t="s">
        <v>499</v>
      </c>
      <c r="C89" s="182">
        <v>1</v>
      </c>
      <c r="D89" s="142"/>
      <c r="E89" s="142"/>
      <c r="F89" s="142"/>
      <c r="G89" s="211" t="s">
        <v>299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572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573</v>
      </c>
      <c r="B91" s="133" t="s">
        <v>511</v>
      </c>
      <c r="C91" s="182">
        <v>1</v>
      </c>
      <c r="D91" s="141"/>
      <c r="E91" s="141"/>
      <c r="F91" s="141"/>
      <c r="G91" s="211" t="s">
        <v>298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574</v>
      </c>
      <c r="B92" s="133" t="s">
        <v>499</v>
      </c>
      <c r="C92" s="182">
        <v>1</v>
      </c>
      <c r="D92" s="147"/>
      <c r="E92" s="147"/>
      <c r="F92" s="147"/>
      <c r="G92" s="211" t="s">
        <v>297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575</v>
      </c>
      <c r="B93" s="133" t="s">
        <v>499</v>
      </c>
      <c r="C93" s="182">
        <v>1</v>
      </c>
      <c r="D93" s="148"/>
      <c r="E93" s="148"/>
      <c r="F93" s="148"/>
      <c r="G93" s="211" t="s">
        <v>299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576</v>
      </c>
      <c r="B94" s="133" t="s">
        <v>23</v>
      </c>
      <c r="C94" s="182">
        <v>1</v>
      </c>
      <c r="D94" s="142"/>
      <c r="E94" s="142"/>
      <c r="F94" s="142"/>
      <c r="G94" s="211" t="s">
        <v>298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577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578</v>
      </c>
      <c r="B96" s="133" t="s">
        <v>579</v>
      </c>
      <c r="C96" s="182">
        <v>1</v>
      </c>
      <c r="D96" s="142"/>
      <c r="E96" s="142"/>
      <c r="F96" s="142"/>
      <c r="G96" s="211" t="s">
        <v>298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580</v>
      </c>
      <c r="B97" s="133" t="s">
        <v>579</v>
      </c>
      <c r="C97" s="182">
        <v>1</v>
      </c>
      <c r="D97" s="142"/>
      <c r="E97" s="142"/>
      <c r="F97" s="142"/>
      <c r="G97" s="211" t="s">
        <v>298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581</v>
      </c>
      <c r="B98" s="133" t="s">
        <v>579</v>
      </c>
      <c r="C98" s="182">
        <v>1</v>
      </c>
      <c r="D98" s="142"/>
      <c r="E98" s="142"/>
      <c r="F98" s="142"/>
      <c r="G98" s="211" t="s">
        <v>298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582</v>
      </c>
      <c r="B99" s="133" t="s">
        <v>24</v>
      </c>
      <c r="C99" s="182">
        <v>1</v>
      </c>
      <c r="D99" s="141"/>
      <c r="E99" s="141"/>
      <c r="F99" s="142"/>
      <c r="G99" s="211" t="s">
        <v>298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25</v>
      </c>
      <c r="B100" s="133" t="s">
        <v>499</v>
      </c>
      <c r="C100" s="182">
        <v>1</v>
      </c>
      <c r="D100" s="147"/>
      <c r="E100" s="147"/>
      <c r="F100" s="142"/>
      <c r="G100" s="211" t="s">
        <v>297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583</v>
      </c>
      <c r="C101" s="182">
        <v>1</v>
      </c>
      <c r="D101" s="147"/>
      <c r="E101" s="147"/>
      <c r="F101" s="142"/>
      <c r="G101" s="211" t="s">
        <v>297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584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578</v>
      </c>
      <c r="B103" s="133" t="s">
        <v>24</v>
      </c>
      <c r="C103" s="182">
        <v>1</v>
      </c>
      <c r="D103" s="147"/>
      <c r="E103" s="147"/>
      <c r="F103" s="142"/>
      <c r="G103" s="211" t="s">
        <v>298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25</v>
      </c>
      <c r="B104" s="133" t="s">
        <v>499</v>
      </c>
      <c r="C104" s="182">
        <v>1</v>
      </c>
      <c r="D104" s="147"/>
      <c r="E104" s="147"/>
      <c r="F104" s="142"/>
      <c r="G104" s="211" t="s">
        <v>297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583</v>
      </c>
      <c r="C105" s="182">
        <v>1</v>
      </c>
      <c r="D105" s="147"/>
      <c r="E105" s="147"/>
      <c r="F105" s="142"/>
      <c r="G105" s="211" t="s">
        <v>297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580</v>
      </c>
      <c r="B106" s="133" t="s">
        <v>24</v>
      </c>
      <c r="C106" s="182">
        <v>1</v>
      </c>
      <c r="D106" s="147"/>
      <c r="E106" s="147"/>
      <c r="F106" s="142"/>
      <c r="G106" s="211" t="s">
        <v>298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25</v>
      </c>
      <c r="B107" s="133" t="s">
        <v>499</v>
      </c>
      <c r="C107" s="182">
        <v>1</v>
      </c>
      <c r="D107" s="147"/>
      <c r="E107" s="147"/>
      <c r="F107" s="142"/>
      <c r="G107" s="211" t="s">
        <v>297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583</v>
      </c>
      <c r="C108" s="182">
        <v>1</v>
      </c>
      <c r="D108" s="147"/>
      <c r="E108" s="147"/>
      <c r="F108" s="142"/>
      <c r="G108" s="211" t="s">
        <v>297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581</v>
      </c>
      <c r="B109" s="133" t="s">
        <v>24</v>
      </c>
      <c r="C109" s="182">
        <v>1</v>
      </c>
      <c r="D109" s="147"/>
      <c r="E109" s="147"/>
      <c r="F109" s="142"/>
      <c r="G109" s="211" t="s">
        <v>298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25</v>
      </c>
      <c r="B110" s="133" t="s">
        <v>499</v>
      </c>
      <c r="C110" s="182">
        <v>1</v>
      </c>
      <c r="D110" s="147"/>
      <c r="E110" s="147"/>
      <c r="F110" s="142"/>
      <c r="G110" s="211" t="s">
        <v>297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583</v>
      </c>
      <c r="C111" s="182">
        <v>1</v>
      </c>
      <c r="D111" s="147"/>
      <c r="E111" s="147"/>
      <c r="F111" s="142"/>
      <c r="G111" s="211" t="s">
        <v>297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274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270</v>
      </c>
      <c r="B113" s="133" t="s">
        <v>511</v>
      </c>
      <c r="C113" s="182">
        <v>1</v>
      </c>
      <c r="D113" s="141"/>
      <c r="E113" s="141"/>
      <c r="F113" s="141"/>
      <c r="G113" s="211" t="s">
        <v>298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271</v>
      </c>
      <c r="B114" s="133" t="s">
        <v>499</v>
      </c>
      <c r="C114" s="182">
        <v>1</v>
      </c>
      <c r="D114" s="147"/>
      <c r="E114" s="147"/>
      <c r="F114" s="147"/>
      <c r="G114" s="211" t="s">
        <v>297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272</v>
      </c>
      <c r="B115" s="133" t="s">
        <v>511</v>
      </c>
      <c r="C115" s="182">
        <v>1</v>
      </c>
      <c r="D115" s="141"/>
      <c r="E115" s="141"/>
      <c r="F115" s="141"/>
      <c r="G115" s="211" t="s">
        <v>298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273</v>
      </c>
      <c r="B116" s="133" t="s">
        <v>499</v>
      </c>
      <c r="C116" s="182">
        <v>1</v>
      </c>
      <c r="D116" s="147"/>
      <c r="E116" s="147"/>
      <c r="F116" s="147"/>
      <c r="G116" s="211" t="s">
        <v>297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262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254</v>
      </c>
      <c r="B118" s="133" t="s">
        <v>98</v>
      </c>
      <c r="C118" s="182">
        <v>1</v>
      </c>
      <c r="D118" s="142"/>
      <c r="E118" s="142"/>
      <c r="F118" s="142"/>
      <c r="G118" s="211" t="s">
        <v>298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585</v>
      </c>
      <c r="B119" s="133" t="s">
        <v>499</v>
      </c>
      <c r="C119" s="182">
        <v>1</v>
      </c>
      <c r="D119" s="142"/>
      <c r="E119" s="142"/>
      <c r="F119" s="142"/>
      <c r="G119" s="211" t="s">
        <v>297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586</v>
      </c>
      <c r="B120" s="133" t="s">
        <v>499</v>
      </c>
      <c r="C120" s="182">
        <v>1</v>
      </c>
      <c r="D120" s="142"/>
      <c r="E120" s="142"/>
      <c r="F120" s="142"/>
      <c r="G120" s="211" t="s">
        <v>299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70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587</v>
      </c>
      <c r="B122" s="133" t="s">
        <v>98</v>
      </c>
      <c r="C122" s="182">
        <v>1</v>
      </c>
      <c r="D122" s="142"/>
      <c r="E122" s="142"/>
      <c r="F122" s="142"/>
      <c r="G122" s="211" t="s">
        <v>298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588</v>
      </c>
      <c r="B123" s="133" t="s">
        <v>499</v>
      </c>
      <c r="C123" s="182">
        <v>1</v>
      </c>
      <c r="D123" s="142"/>
      <c r="E123" s="142"/>
      <c r="F123" s="142"/>
      <c r="G123" s="211" t="s">
        <v>297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589</v>
      </c>
      <c r="B124" s="133" t="s">
        <v>499</v>
      </c>
      <c r="C124" s="182">
        <v>1</v>
      </c>
      <c r="D124" s="142"/>
      <c r="E124" s="142"/>
      <c r="F124" s="142"/>
      <c r="G124" s="211" t="s">
        <v>299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590</v>
      </c>
      <c r="B125" s="133" t="s">
        <v>98</v>
      </c>
      <c r="C125" s="182">
        <v>1</v>
      </c>
      <c r="D125" s="142"/>
      <c r="E125" s="142"/>
      <c r="F125" s="142"/>
      <c r="G125" s="211" t="s">
        <v>298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591</v>
      </c>
      <c r="B126" s="133" t="s">
        <v>499</v>
      </c>
      <c r="C126" s="182">
        <v>1</v>
      </c>
      <c r="D126" s="142"/>
      <c r="E126" s="142"/>
      <c r="F126" s="142"/>
      <c r="G126" s="211" t="s">
        <v>297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592</v>
      </c>
      <c r="B127" s="133" t="s">
        <v>499</v>
      </c>
      <c r="C127" s="182">
        <v>1</v>
      </c>
      <c r="D127" s="142"/>
      <c r="E127" s="142"/>
      <c r="F127" s="142"/>
      <c r="G127" s="211" t="s">
        <v>299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593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594</v>
      </c>
      <c r="B129" s="133" t="s">
        <v>511</v>
      </c>
      <c r="C129" s="182">
        <v>1</v>
      </c>
      <c r="D129" s="147"/>
      <c r="E129" s="147"/>
      <c r="F129" s="147"/>
      <c r="G129" s="213" t="s">
        <v>298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595</v>
      </c>
      <c r="B130" s="133" t="s">
        <v>499</v>
      </c>
      <c r="C130" s="182">
        <v>1</v>
      </c>
      <c r="D130" s="147"/>
      <c r="E130" s="147"/>
      <c r="F130" s="147"/>
      <c r="G130" s="213" t="s">
        <v>297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596</v>
      </c>
      <c r="B131" s="133" t="s">
        <v>511</v>
      </c>
      <c r="C131" s="182">
        <v>1</v>
      </c>
      <c r="D131" s="147"/>
      <c r="E131" s="147"/>
      <c r="F131" s="147"/>
      <c r="G131" s="213" t="s">
        <v>298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597</v>
      </c>
      <c r="B132" s="133" t="s">
        <v>499</v>
      </c>
      <c r="C132" s="182">
        <v>1</v>
      </c>
      <c r="D132" s="147"/>
      <c r="E132" s="147"/>
      <c r="F132" s="147"/>
      <c r="G132" s="213" t="s">
        <v>297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598</v>
      </c>
      <c r="B133" s="133" t="s">
        <v>511</v>
      </c>
      <c r="C133" s="182">
        <v>1</v>
      </c>
      <c r="D133" s="147"/>
      <c r="E133" s="147"/>
      <c r="F133" s="147"/>
      <c r="G133" s="213" t="s">
        <v>298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599</v>
      </c>
      <c r="B134" s="133" t="s">
        <v>499</v>
      </c>
      <c r="C134" s="182">
        <v>1</v>
      </c>
      <c r="D134" s="148"/>
      <c r="E134" s="148"/>
      <c r="F134" s="148"/>
      <c r="G134" s="214" t="s">
        <v>297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263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103</v>
      </c>
      <c r="B136" s="133" t="s">
        <v>135</v>
      </c>
      <c r="C136" s="182">
        <v>1</v>
      </c>
      <c r="D136" s="141"/>
      <c r="E136" s="141"/>
      <c r="F136" s="141"/>
      <c r="G136" s="211" t="s">
        <v>298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111</v>
      </c>
      <c r="B137" s="133" t="s">
        <v>135</v>
      </c>
      <c r="C137" s="182">
        <v>1</v>
      </c>
      <c r="D137" s="147"/>
      <c r="E137" s="147"/>
      <c r="F137" s="147"/>
      <c r="G137" s="211" t="s">
        <v>298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600</v>
      </c>
      <c r="B138" s="133" t="s">
        <v>601</v>
      </c>
      <c r="C138" s="182">
        <v>1</v>
      </c>
      <c r="D138" s="147"/>
      <c r="E138" s="147"/>
      <c r="F138" s="147"/>
      <c r="G138" s="211" t="s">
        <v>298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602</v>
      </c>
      <c r="B139" s="133" t="s">
        <v>101</v>
      </c>
      <c r="C139" s="182">
        <v>1</v>
      </c>
      <c r="D139" s="148"/>
      <c r="E139" s="148"/>
      <c r="F139" s="148"/>
      <c r="G139" s="211" t="s">
        <v>298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603</v>
      </c>
      <c r="B140" s="133" t="s">
        <v>604</v>
      </c>
      <c r="C140" s="182">
        <v>1</v>
      </c>
      <c r="D140" s="141"/>
      <c r="E140" s="141"/>
      <c r="F140" s="142"/>
      <c r="G140" s="211" t="s">
        <v>298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605</v>
      </c>
      <c r="B141" s="133" t="s">
        <v>604</v>
      </c>
      <c r="C141" s="182">
        <v>1</v>
      </c>
      <c r="D141" s="148"/>
      <c r="E141" s="148"/>
      <c r="F141" s="142"/>
      <c r="G141" s="211" t="s">
        <v>298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264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469</v>
      </c>
      <c r="B143" s="133" t="s">
        <v>606</v>
      </c>
      <c r="C143" s="182">
        <v>1</v>
      </c>
      <c r="D143" s="141"/>
      <c r="E143" s="141"/>
      <c r="F143" s="141"/>
      <c r="G143" s="211" t="s">
        <v>298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470</v>
      </c>
      <c r="B144" s="133" t="s">
        <v>606</v>
      </c>
      <c r="C144" s="182">
        <v>1</v>
      </c>
      <c r="D144" s="147"/>
      <c r="E144" s="147"/>
      <c r="F144" s="147"/>
      <c r="G144" s="211" t="s">
        <v>298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471</v>
      </c>
      <c r="B145" s="133" t="s">
        <v>606</v>
      </c>
      <c r="C145" s="182">
        <v>1</v>
      </c>
      <c r="D145" s="147"/>
      <c r="E145" s="147"/>
      <c r="F145" s="147"/>
      <c r="G145" s="211" t="s">
        <v>298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472</v>
      </c>
      <c r="B146" s="133" t="s">
        <v>606</v>
      </c>
      <c r="C146" s="182">
        <v>1</v>
      </c>
      <c r="D146" s="147"/>
      <c r="E146" s="147"/>
      <c r="F146" s="147"/>
      <c r="G146" s="211" t="s">
        <v>298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138</v>
      </c>
      <c r="B147" s="133" t="s">
        <v>606</v>
      </c>
      <c r="C147" s="182">
        <v>1</v>
      </c>
      <c r="D147" s="148"/>
      <c r="E147" s="148"/>
      <c r="F147" s="147"/>
      <c r="G147" s="211" t="s">
        <v>298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473</v>
      </c>
      <c r="B148" s="133" t="s">
        <v>606</v>
      </c>
      <c r="C148" s="182">
        <v>1</v>
      </c>
      <c r="D148" s="141"/>
      <c r="E148" s="141"/>
      <c r="F148" s="147"/>
      <c r="G148" s="211" t="s">
        <v>298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474</v>
      </c>
      <c r="B149" s="133" t="s">
        <v>606</v>
      </c>
      <c r="C149" s="182">
        <v>1</v>
      </c>
      <c r="D149" s="147"/>
      <c r="E149" s="147"/>
      <c r="F149" s="147"/>
      <c r="G149" s="211" t="s">
        <v>298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134</v>
      </c>
      <c r="B150" s="133" t="s">
        <v>607</v>
      </c>
      <c r="C150" s="182">
        <v>1</v>
      </c>
      <c r="D150" s="148"/>
      <c r="E150" s="148"/>
      <c r="F150" s="148"/>
      <c r="G150" s="211" t="s">
        <v>298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121</v>
      </c>
      <c r="B151" s="133" t="s">
        <v>608</v>
      </c>
      <c r="C151" s="182">
        <v>1</v>
      </c>
      <c r="D151" s="149"/>
      <c r="E151" s="141"/>
      <c r="F151" s="142"/>
      <c r="G151" s="211" t="s">
        <v>298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115</v>
      </c>
      <c r="B152" s="133" t="s">
        <v>606</v>
      </c>
      <c r="C152" s="182">
        <v>1</v>
      </c>
      <c r="D152" s="150"/>
      <c r="E152" s="147"/>
      <c r="F152" s="142"/>
      <c r="G152" s="211" t="s">
        <v>298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276</v>
      </c>
      <c r="B153" s="133" t="s">
        <v>606</v>
      </c>
      <c r="C153" s="182">
        <v>1</v>
      </c>
      <c r="D153" s="150"/>
      <c r="E153" s="147"/>
      <c r="F153" s="142"/>
      <c r="G153" s="211" t="s">
        <v>298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188</v>
      </c>
      <c r="B154" s="133" t="s">
        <v>609</v>
      </c>
      <c r="C154" s="182">
        <v>1</v>
      </c>
      <c r="D154" s="150"/>
      <c r="E154" s="147"/>
      <c r="F154" s="142"/>
      <c r="G154" s="211" t="s">
        <v>298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133</v>
      </c>
      <c r="B155" s="133" t="s">
        <v>606</v>
      </c>
      <c r="C155" s="182">
        <v>1</v>
      </c>
      <c r="D155" s="150"/>
      <c r="E155" s="147"/>
      <c r="F155" s="142"/>
      <c r="G155" s="211" t="s">
        <v>298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108</v>
      </c>
      <c r="B156" s="133" t="s">
        <v>606</v>
      </c>
      <c r="C156" s="182">
        <v>1</v>
      </c>
      <c r="D156" s="150"/>
      <c r="E156" s="147"/>
      <c r="F156" s="142"/>
      <c r="G156" s="211" t="s">
        <v>298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610</v>
      </c>
      <c r="B157" s="133" t="s">
        <v>606</v>
      </c>
      <c r="C157" s="182">
        <v>1</v>
      </c>
      <c r="D157" s="150"/>
      <c r="E157" s="147"/>
      <c r="F157" s="142"/>
      <c r="G157" s="211" t="s">
        <v>298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611</v>
      </c>
      <c r="B158" s="133" t="s">
        <v>606</v>
      </c>
      <c r="C158" s="182">
        <v>1</v>
      </c>
      <c r="D158" s="150"/>
      <c r="E158" s="147"/>
      <c r="F158" s="142"/>
      <c r="G158" s="211" t="s">
        <v>298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278</v>
      </c>
      <c r="B159" s="133" t="s">
        <v>606</v>
      </c>
      <c r="C159" s="182">
        <v>1</v>
      </c>
      <c r="D159" s="150"/>
      <c r="E159" s="147"/>
      <c r="F159" s="142"/>
      <c r="G159" s="211" t="s">
        <v>298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612</v>
      </c>
      <c r="B160" s="133" t="s">
        <v>613</v>
      </c>
      <c r="C160" s="182">
        <v>1</v>
      </c>
      <c r="D160" s="150"/>
      <c r="E160" s="147"/>
      <c r="F160" s="142"/>
      <c r="G160" s="211" t="s">
        <v>298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614</v>
      </c>
      <c r="B161" s="133" t="s">
        <v>613</v>
      </c>
      <c r="C161" s="182">
        <v>1</v>
      </c>
      <c r="D161" s="150"/>
      <c r="E161" s="147"/>
      <c r="F161" s="142"/>
      <c r="G161" s="211" t="s">
        <v>298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615</v>
      </c>
      <c r="B162" s="133" t="s">
        <v>613</v>
      </c>
      <c r="C162" s="182">
        <v>1</v>
      </c>
      <c r="D162" s="150"/>
      <c r="E162" s="147"/>
      <c r="F162" s="142"/>
      <c r="G162" s="211" t="s">
        <v>298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250</v>
      </c>
      <c r="B163" s="133" t="s">
        <v>613</v>
      </c>
      <c r="C163" s="182">
        <v>1</v>
      </c>
      <c r="D163" s="150"/>
      <c r="E163" s="147"/>
      <c r="F163" s="142"/>
      <c r="G163" s="211" t="s">
        <v>298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251</v>
      </c>
      <c r="B164" s="133" t="s">
        <v>613</v>
      </c>
      <c r="C164" s="182">
        <v>1</v>
      </c>
      <c r="D164" s="150"/>
      <c r="E164" s="147"/>
      <c r="F164" s="142"/>
      <c r="G164" s="211" t="s">
        <v>298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252</v>
      </c>
      <c r="B165" s="133" t="s">
        <v>613</v>
      </c>
      <c r="C165" s="182">
        <v>1</v>
      </c>
      <c r="D165" s="150"/>
      <c r="E165" s="147"/>
      <c r="F165" s="142"/>
      <c r="G165" s="211" t="s">
        <v>298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253</v>
      </c>
      <c r="B166" s="133" t="s">
        <v>613</v>
      </c>
      <c r="C166" s="182">
        <v>1</v>
      </c>
      <c r="D166" s="150"/>
      <c r="E166" s="147"/>
      <c r="F166" s="142"/>
      <c r="G166" s="211" t="s">
        <v>298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617</v>
      </c>
      <c r="B167" s="133" t="s">
        <v>613</v>
      </c>
      <c r="C167" s="182">
        <v>1</v>
      </c>
      <c r="D167" s="150"/>
      <c r="E167" s="147"/>
      <c r="F167" s="142"/>
      <c r="G167" s="211" t="s">
        <v>298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618</v>
      </c>
      <c r="B168" s="133" t="s">
        <v>613</v>
      </c>
      <c r="C168" s="182">
        <v>1</v>
      </c>
      <c r="D168" s="150"/>
      <c r="E168" s="147"/>
      <c r="F168" s="142"/>
      <c r="G168" s="211" t="s">
        <v>298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275</v>
      </c>
      <c r="B169" s="133" t="s">
        <v>613</v>
      </c>
      <c r="C169" s="182">
        <v>1</v>
      </c>
      <c r="D169" s="150"/>
      <c r="E169" s="147"/>
      <c r="F169" s="142"/>
      <c r="G169" s="211" t="s">
        <v>298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29</v>
      </c>
      <c r="B170" s="133" t="s">
        <v>613</v>
      </c>
      <c r="C170" s="182">
        <v>1</v>
      </c>
      <c r="D170" s="150"/>
      <c r="E170" s="147"/>
      <c r="F170" s="142"/>
      <c r="G170" s="211" t="s">
        <v>298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107</v>
      </c>
      <c r="B171" s="133" t="s">
        <v>619</v>
      </c>
      <c r="C171" s="182">
        <v>1</v>
      </c>
      <c r="D171" s="150"/>
      <c r="E171" s="147"/>
      <c r="F171" s="142"/>
      <c r="G171" s="211" t="s">
        <v>298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131</v>
      </c>
      <c r="B172" s="133" t="s">
        <v>620</v>
      </c>
      <c r="C172" s="182">
        <v>1</v>
      </c>
      <c r="D172" s="150"/>
      <c r="E172" s="147"/>
      <c r="F172" s="142"/>
      <c r="G172" s="211" t="s">
        <v>298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132</v>
      </c>
      <c r="B173" s="133" t="s">
        <v>621</v>
      </c>
      <c r="C173" s="182">
        <v>1</v>
      </c>
      <c r="D173" s="150"/>
      <c r="E173" s="147"/>
      <c r="F173" s="142"/>
      <c r="G173" s="211" t="s">
        <v>298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122</v>
      </c>
      <c r="B174" s="133" t="s">
        <v>622</v>
      </c>
      <c r="C174" s="182">
        <v>1</v>
      </c>
      <c r="D174" s="150"/>
      <c r="E174" s="147"/>
      <c r="F174" s="142"/>
      <c r="G174" s="211" t="s">
        <v>298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123</v>
      </c>
      <c r="B175" s="133" t="s">
        <v>606</v>
      </c>
      <c r="C175" s="182">
        <v>1</v>
      </c>
      <c r="D175" s="150"/>
      <c r="E175" s="147"/>
      <c r="F175" s="142"/>
      <c r="G175" s="211" t="s">
        <v>298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112</v>
      </c>
      <c r="B176" s="133" t="s">
        <v>606</v>
      </c>
      <c r="C176" s="182">
        <v>1</v>
      </c>
      <c r="D176" s="150"/>
      <c r="E176" s="147"/>
      <c r="F176" s="142"/>
      <c r="G176" s="211" t="s">
        <v>298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113</v>
      </c>
      <c r="B177" s="133" t="s">
        <v>606</v>
      </c>
      <c r="C177" s="182">
        <v>1</v>
      </c>
      <c r="D177" s="150"/>
      <c r="E177" s="147"/>
      <c r="F177" s="142"/>
      <c r="G177" s="211" t="s">
        <v>298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623</v>
      </c>
      <c r="B178" s="133" t="s">
        <v>606</v>
      </c>
      <c r="C178" s="182">
        <v>1</v>
      </c>
      <c r="D178" s="150"/>
      <c r="E178" s="147"/>
      <c r="F178" s="142"/>
      <c r="G178" s="211" t="s">
        <v>298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114</v>
      </c>
      <c r="B179" s="133" t="s">
        <v>606</v>
      </c>
      <c r="C179" s="182">
        <v>1</v>
      </c>
      <c r="D179" s="150"/>
      <c r="E179" s="147"/>
      <c r="F179" s="142"/>
      <c r="G179" s="211" t="s">
        <v>298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39</v>
      </c>
      <c r="B180" s="133" t="s">
        <v>606</v>
      </c>
      <c r="C180" s="182">
        <v>1</v>
      </c>
      <c r="D180" s="150"/>
      <c r="E180" s="147"/>
      <c r="F180" s="142"/>
      <c r="G180" s="211" t="s">
        <v>298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117</v>
      </c>
      <c r="B181" s="133" t="s">
        <v>38</v>
      </c>
      <c r="C181" s="182">
        <v>1</v>
      </c>
      <c r="D181" s="150"/>
      <c r="E181" s="147"/>
      <c r="F181" s="142"/>
      <c r="G181" s="211" t="s">
        <v>298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624</v>
      </c>
      <c r="B182" s="133" t="s">
        <v>620</v>
      </c>
      <c r="C182" s="182">
        <v>1</v>
      </c>
      <c r="D182" s="150"/>
      <c r="E182" s="147"/>
      <c r="F182" s="142"/>
      <c r="G182" s="211" t="s">
        <v>298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625</v>
      </c>
      <c r="B183" s="133" t="s">
        <v>620</v>
      </c>
      <c r="C183" s="182">
        <v>1</v>
      </c>
      <c r="D183" s="150"/>
      <c r="E183" s="147"/>
      <c r="F183" s="142"/>
      <c r="G183" s="211" t="s">
        <v>298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124</v>
      </c>
      <c r="B184" s="133" t="s">
        <v>606</v>
      </c>
      <c r="C184" s="182">
        <v>1</v>
      </c>
      <c r="D184" s="150"/>
      <c r="E184" s="147"/>
      <c r="F184" s="142"/>
      <c r="G184" s="211" t="s">
        <v>298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626</v>
      </c>
      <c r="B185" s="133" t="s">
        <v>627</v>
      </c>
      <c r="C185" s="182">
        <v>1</v>
      </c>
      <c r="D185" s="150"/>
      <c r="E185" s="147"/>
      <c r="F185" s="142"/>
      <c r="G185" s="211" t="s">
        <v>298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628</v>
      </c>
      <c r="B186" s="133" t="s">
        <v>627</v>
      </c>
      <c r="C186" s="182">
        <v>1</v>
      </c>
      <c r="D186" s="150"/>
      <c r="E186" s="147"/>
      <c r="F186" s="142"/>
      <c r="G186" s="211" t="s">
        <v>298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629</v>
      </c>
      <c r="B187" s="133" t="s">
        <v>627</v>
      </c>
      <c r="C187" s="182">
        <v>1</v>
      </c>
      <c r="D187" s="150"/>
      <c r="E187" s="147"/>
      <c r="F187" s="142"/>
      <c r="G187" s="211" t="s">
        <v>298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630</v>
      </c>
      <c r="B188" s="133" t="s">
        <v>627</v>
      </c>
      <c r="C188" s="182">
        <v>1</v>
      </c>
      <c r="D188" s="150"/>
      <c r="E188" s="147"/>
      <c r="F188" s="142"/>
      <c r="G188" s="211" t="s">
        <v>298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105</v>
      </c>
      <c r="B189" s="133" t="s">
        <v>606</v>
      </c>
      <c r="C189" s="182">
        <v>1</v>
      </c>
      <c r="D189" s="150"/>
      <c r="E189" s="147"/>
      <c r="F189" s="142"/>
      <c r="G189" s="211" t="s">
        <v>298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116</v>
      </c>
      <c r="B190" s="133" t="s">
        <v>606</v>
      </c>
      <c r="C190" s="182">
        <v>1</v>
      </c>
      <c r="D190" s="150"/>
      <c r="E190" s="147"/>
      <c r="F190" s="142"/>
      <c r="G190" s="211" t="s">
        <v>298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118</v>
      </c>
      <c r="B191" s="133" t="s">
        <v>119</v>
      </c>
      <c r="C191" s="182">
        <v>1</v>
      </c>
      <c r="D191" s="150"/>
      <c r="E191" s="147"/>
      <c r="F191" s="142"/>
      <c r="G191" s="211" t="s">
        <v>298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120</v>
      </c>
      <c r="B192" s="133" t="s">
        <v>620</v>
      </c>
      <c r="C192" s="182">
        <v>1</v>
      </c>
      <c r="D192" s="150"/>
      <c r="E192" s="147"/>
      <c r="F192" s="142"/>
      <c r="G192" s="211" t="s">
        <v>298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126</v>
      </c>
      <c r="B193" s="133" t="s">
        <v>620</v>
      </c>
      <c r="C193" s="182">
        <v>1</v>
      </c>
      <c r="D193" s="150"/>
      <c r="E193" s="147"/>
      <c r="F193" s="142"/>
      <c r="G193" s="211" t="s">
        <v>298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127</v>
      </c>
      <c r="B194" s="133" t="s">
        <v>620</v>
      </c>
      <c r="C194" s="182">
        <v>1</v>
      </c>
      <c r="D194" s="150"/>
      <c r="E194" s="147"/>
      <c r="F194" s="142"/>
      <c r="G194" s="211" t="s">
        <v>298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128</v>
      </c>
      <c r="B195" s="133" t="s">
        <v>620</v>
      </c>
      <c r="C195" s="182">
        <v>1</v>
      </c>
      <c r="D195" s="150"/>
      <c r="E195" s="147"/>
      <c r="F195" s="142"/>
      <c r="G195" s="211" t="s">
        <v>298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129</v>
      </c>
      <c r="B196" s="133" t="s">
        <v>620</v>
      </c>
      <c r="C196" s="182">
        <v>1</v>
      </c>
      <c r="D196" s="150"/>
      <c r="E196" s="147"/>
      <c r="F196" s="142"/>
      <c r="G196" s="211" t="s">
        <v>298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30</v>
      </c>
      <c r="B197" s="133" t="s">
        <v>26</v>
      </c>
      <c r="C197" s="182">
        <v>1</v>
      </c>
      <c r="D197" s="150"/>
      <c r="E197" s="147"/>
      <c r="F197" s="142"/>
      <c r="G197" s="211" t="s">
        <v>298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106</v>
      </c>
      <c r="B198" s="133" t="s">
        <v>119</v>
      </c>
      <c r="C198" s="182">
        <v>1</v>
      </c>
      <c r="D198" s="150"/>
      <c r="E198" s="147"/>
      <c r="F198" s="142"/>
      <c r="G198" s="211" t="s">
        <v>298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631</v>
      </c>
      <c r="B199" s="133" t="s">
        <v>620</v>
      </c>
      <c r="C199" s="182">
        <v>1</v>
      </c>
      <c r="D199" s="150"/>
      <c r="E199" s="147"/>
      <c r="F199" s="142"/>
      <c r="G199" s="211" t="s">
        <v>298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249</v>
      </c>
      <c r="B200" s="133" t="s">
        <v>119</v>
      </c>
      <c r="C200" s="182">
        <v>1</v>
      </c>
      <c r="D200" s="150"/>
      <c r="E200" s="147"/>
      <c r="F200" s="142"/>
      <c r="G200" s="211" t="s">
        <v>298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277</v>
      </c>
      <c r="B201" s="133" t="s">
        <v>632</v>
      </c>
      <c r="C201" s="182">
        <v>1</v>
      </c>
      <c r="D201" s="150"/>
      <c r="E201" s="147"/>
      <c r="F201" s="142"/>
      <c r="G201" s="211" t="s">
        <v>298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633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634</v>
      </c>
      <c r="B203" s="133" t="s">
        <v>632</v>
      </c>
      <c r="C203" s="182">
        <v>1</v>
      </c>
      <c r="D203" s="150"/>
      <c r="E203" s="147"/>
      <c r="F203" s="142"/>
      <c r="G203" s="211" t="s">
        <v>298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635</v>
      </c>
      <c r="B204" s="133" t="s">
        <v>632</v>
      </c>
      <c r="C204" s="182">
        <v>1</v>
      </c>
      <c r="D204" s="150"/>
      <c r="E204" s="147"/>
      <c r="F204" s="142"/>
      <c r="G204" s="211" t="s">
        <v>298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636</v>
      </c>
      <c r="B205" s="133" t="s">
        <v>632</v>
      </c>
      <c r="C205" s="182">
        <v>1</v>
      </c>
      <c r="D205" s="151"/>
      <c r="E205" s="148"/>
      <c r="F205" s="142"/>
      <c r="G205" s="211" t="s">
        <v>298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265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255</v>
      </c>
      <c r="B208" s="133" t="s">
        <v>511</v>
      </c>
      <c r="C208" s="182">
        <v>1</v>
      </c>
      <c r="D208" s="142"/>
      <c r="E208" s="142"/>
      <c r="F208" s="142"/>
      <c r="G208" s="211" t="s">
        <v>298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512</v>
      </c>
      <c r="C209" s="182">
        <v>1</v>
      </c>
      <c r="D209" s="142"/>
      <c r="E209" s="142"/>
      <c r="F209" s="142"/>
      <c r="G209" s="211" t="s">
        <v>297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513</v>
      </c>
      <c r="C210" s="182">
        <v>1</v>
      </c>
      <c r="D210" s="142"/>
      <c r="E210" s="142"/>
      <c r="F210" s="142"/>
      <c r="G210" s="211" t="s">
        <v>299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637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638</v>
      </c>
      <c r="B213" s="133" t="s">
        <v>639</v>
      </c>
      <c r="C213" s="182">
        <v>1</v>
      </c>
      <c r="D213" s="141"/>
      <c r="E213" s="141"/>
      <c r="F213" s="141"/>
      <c r="G213" s="211" t="s">
        <v>297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640</v>
      </c>
      <c r="B214" s="133" t="s">
        <v>499</v>
      </c>
      <c r="C214" s="182">
        <v>1</v>
      </c>
      <c r="D214" s="141"/>
      <c r="E214" s="141"/>
      <c r="F214" s="141"/>
      <c r="G214" s="212" t="s">
        <v>297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641</v>
      </c>
      <c r="B215" s="133" t="s">
        <v>511</v>
      </c>
      <c r="C215" s="182">
        <v>1</v>
      </c>
      <c r="D215" s="141"/>
      <c r="E215" s="141"/>
      <c r="F215" s="141"/>
      <c r="G215" s="212" t="s">
        <v>298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642</v>
      </c>
      <c r="B216" s="133" t="s">
        <v>499</v>
      </c>
      <c r="C216" s="182">
        <v>1</v>
      </c>
      <c r="D216" s="148"/>
      <c r="E216" s="148"/>
      <c r="F216" s="148"/>
      <c r="G216" s="214" t="s">
        <v>297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643</v>
      </c>
      <c r="B217" s="133" t="s">
        <v>499</v>
      </c>
      <c r="C217" s="182">
        <v>1</v>
      </c>
      <c r="D217" s="142"/>
      <c r="E217" s="142"/>
      <c r="F217" s="142"/>
      <c r="G217" s="211" t="s">
        <v>299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186</v>
      </c>
      <c r="B218" s="133" t="s">
        <v>511</v>
      </c>
      <c r="C218" s="182">
        <v>1</v>
      </c>
      <c r="D218" s="141"/>
      <c r="E218" s="141"/>
      <c r="F218" s="141"/>
      <c r="G218" s="212" t="s">
        <v>298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644</v>
      </c>
      <c r="B219" s="133" t="s">
        <v>499</v>
      </c>
      <c r="C219" s="182">
        <v>1</v>
      </c>
      <c r="D219" s="148"/>
      <c r="E219" s="148"/>
      <c r="F219" s="148"/>
      <c r="G219" s="214" t="s">
        <v>297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645</v>
      </c>
      <c r="B220" s="133" t="s">
        <v>499</v>
      </c>
      <c r="C220" s="182">
        <v>1</v>
      </c>
      <c r="D220" s="142"/>
      <c r="E220" s="142"/>
      <c r="F220" s="142"/>
      <c r="G220" s="211" t="s">
        <v>297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187</v>
      </c>
      <c r="B221" s="133" t="s">
        <v>511</v>
      </c>
      <c r="C221" s="182">
        <v>1</v>
      </c>
      <c r="D221" s="142"/>
      <c r="E221" s="142"/>
      <c r="F221" s="142"/>
      <c r="G221" s="211" t="s">
        <v>298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512</v>
      </c>
      <c r="C222" s="182">
        <v>1</v>
      </c>
      <c r="D222" s="142"/>
      <c r="E222" s="142"/>
      <c r="F222" s="142"/>
      <c r="G222" s="211" t="s">
        <v>297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646</v>
      </c>
      <c r="B223" s="133" t="s">
        <v>499</v>
      </c>
      <c r="C223" s="182">
        <v>1</v>
      </c>
      <c r="D223" s="153"/>
      <c r="E223" s="153"/>
      <c r="F223" s="153"/>
      <c r="G223" s="216" t="s">
        <v>299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70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222</v>
      </c>
      <c r="B225" s="133" t="s">
        <v>511</v>
      </c>
      <c r="C225" s="182">
        <v>1</v>
      </c>
      <c r="D225" s="153"/>
      <c r="E225" s="153"/>
      <c r="F225" s="153"/>
      <c r="G225" s="216" t="s">
        <v>298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512</v>
      </c>
      <c r="C226" s="182">
        <v>1</v>
      </c>
      <c r="D226" s="153"/>
      <c r="E226" s="153"/>
      <c r="F226" s="153"/>
      <c r="G226" s="216" t="s">
        <v>297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223</v>
      </c>
      <c r="B227" s="133" t="s">
        <v>511</v>
      </c>
      <c r="C227" s="182">
        <v>1</v>
      </c>
      <c r="D227" s="153"/>
      <c r="E227" s="153"/>
      <c r="F227" s="153"/>
      <c r="G227" s="216" t="s">
        <v>298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512</v>
      </c>
      <c r="C228" s="182">
        <v>1</v>
      </c>
      <c r="D228" s="153"/>
      <c r="E228" s="153"/>
      <c r="F228" s="153"/>
      <c r="G228" s="216" t="s">
        <v>297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224</v>
      </c>
      <c r="B229" s="133" t="s">
        <v>511</v>
      </c>
      <c r="C229" s="182">
        <v>1</v>
      </c>
      <c r="D229" s="153"/>
      <c r="E229" s="153"/>
      <c r="F229" s="153"/>
      <c r="G229" s="216" t="s">
        <v>298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512</v>
      </c>
      <c r="C230" s="182">
        <v>1</v>
      </c>
      <c r="D230" s="153"/>
      <c r="E230" s="153"/>
      <c r="F230" s="153"/>
      <c r="G230" s="216" t="s">
        <v>297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225</v>
      </c>
      <c r="B231" s="133" t="s">
        <v>511</v>
      </c>
      <c r="C231" s="182">
        <v>1</v>
      </c>
      <c r="D231" s="153"/>
      <c r="E231" s="153"/>
      <c r="F231" s="153"/>
      <c r="G231" s="216" t="s">
        <v>298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512</v>
      </c>
      <c r="C232" s="182">
        <v>1</v>
      </c>
      <c r="D232" s="153"/>
      <c r="E232" s="153"/>
      <c r="F232" s="153"/>
      <c r="G232" s="216" t="s">
        <v>297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226</v>
      </c>
      <c r="B233" s="133" t="s">
        <v>511</v>
      </c>
      <c r="C233" s="182">
        <v>1</v>
      </c>
      <c r="D233" s="153"/>
      <c r="E233" s="153"/>
      <c r="F233" s="153"/>
      <c r="G233" s="216" t="s">
        <v>298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512</v>
      </c>
      <c r="C234" s="182">
        <v>1</v>
      </c>
      <c r="D234" s="153"/>
      <c r="E234" s="153"/>
      <c r="F234" s="153"/>
      <c r="G234" s="216" t="s">
        <v>297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227</v>
      </c>
      <c r="B235" s="133" t="s">
        <v>511</v>
      </c>
      <c r="C235" s="182">
        <v>1</v>
      </c>
      <c r="D235" s="153"/>
      <c r="E235" s="153"/>
      <c r="F235" s="153"/>
      <c r="G235" s="216" t="s">
        <v>298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512</v>
      </c>
      <c r="C236" s="182">
        <v>1</v>
      </c>
      <c r="D236" s="153"/>
      <c r="E236" s="153"/>
      <c r="F236" s="153"/>
      <c r="G236" s="216" t="s">
        <v>297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230</v>
      </c>
      <c r="B237" s="133" t="s">
        <v>511</v>
      </c>
      <c r="C237" s="182">
        <v>1</v>
      </c>
      <c r="D237" s="153"/>
      <c r="E237" s="153"/>
      <c r="F237" s="153"/>
      <c r="G237" s="216" t="s">
        <v>298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512</v>
      </c>
      <c r="C238" s="182">
        <v>1</v>
      </c>
      <c r="D238" s="153"/>
      <c r="E238" s="153"/>
      <c r="F238" s="153"/>
      <c r="G238" s="216" t="s">
        <v>297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231</v>
      </c>
      <c r="B239" s="133" t="s">
        <v>511</v>
      </c>
      <c r="C239" s="182">
        <v>1</v>
      </c>
      <c r="D239" s="153"/>
      <c r="E239" s="153"/>
      <c r="F239" s="153"/>
      <c r="G239" s="216" t="s">
        <v>298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512</v>
      </c>
      <c r="C240" s="182">
        <v>1</v>
      </c>
      <c r="D240" s="153"/>
      <c r="E240" s="153"/>
      <c r="F240" s="153"/>
      <c r="G240" s="216" t="s">
        <v>297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229</v>
      </c>
      <c r="B241" s="133" t="s">
        <v>511</v>
      </c>
      <c r="C241" s="182">
        <v>1</v>
      </c>
      <c r="D241" s="153"/>
      <c r="E241" s="153"/>
      <c r="F241" s="153"/>
      <c r="G241" s="216" t="s">
        <v>298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512</v>
      </c>
      <c r="C242" s="182">
        <v>1</v>
      </c>
      <c r="D242" s="153"/>
      <c r="E242" s="153"/>
      <c r="F242" s="153"/>
      <c r="G242" s="216" t="s">
        <v>297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234</v>
      </c>
      <c r="B243" s="133" t="s">
        <v>511</v>
      </c>
      <c r="C243" s="182">
        <v>1</v>
      </c>
      <c r="D243" s="153"/>
      <c r="E243" s="153"/>
      <c r="F243" s="153"/>
      <c r="G243" s="216" t="s">
        <v>298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512</v>
      </c>
      <c r="C244" s="182">
        <v>1</v>
      </c>
      <c r="D244" s="153"/>
      <c r="E244" s="153"/>
      <c r="F244" s="153"/>
      <c r="G244" s="216" t="s">
        <v>297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647</v>
      </c>
      <c r="B245" s="133" t="s">
        <v>511</v>
      </c>
      <c r="C245" s="182">
        <v>1</v>
      </c>
      <c r="D245" s="153"/>
      <c r="E245" s="153"/>
      <c r="F245" s="153"/>
      <c r="G245" s="216" t="s">
        <v>298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512</v>
      </c>
      <c r="C246" s="182">
        <v>1</v>
      </c>
      <c r="D246" s="153"/>
      <c r="E246" s="153"/>
      <c r="F246" s="153"/>
      <c r="G246" s="216" t="s">
        <v>297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648</v>
      </c>
      <c r="B247" s="133" t="s">
        <v>511</v>
      </c>
      <c r="C247" s="182">
        <v>1</v>
      </c>
      <c r="D247" s="153"/>
      <c r="E247" s="153"/>
      <c r="F247" s="153"/>
      <c r="G247" s="216" t="s">
        <v>298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512</v>
      </c>
      <c r="C248" s="182">
        <v>1</v>
      </c>
      <c r="D248" s="153"/>
      <c r="E248" s="153"/>
      <c r="F248" s="153"/>
      <c r="G248" s="216" t="s">
        <v>297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228</v>
      </c>
      <c r="B249" s="133" t="s">
        <v>511</v>
      </c>
      <c r="C249" s="182">
        <v>1</v>
      </c>
      <c r="D249" s="153"/>
      <c r="E249" s="153"/>
      <c r="F249" s="153"/>
      <c r="G249" s="216" t="s">
        <v>298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512</v>
      </c>
      <c r="C250" s="182">
        <v>1</v>
      </c>
      <c r="D250" s="153"/>
      <c r="E250" s="153"/>
      <c r="F250" s="153"/>
      <c r="G250" s="216" t="s">
        <v>297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649</v>
      </c>
      <c r="B251" s="133" t="s">
        <v>511</v>
      </c>
      <c r="C251" s="182">
        <v>1</v>
      </c>
      <c r="D251" s="153"/>
      <c r="E251" s="153"/>
      <c r="F251" s="153"/>
      <c r="G251" s="216" t="s">
        <v>298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650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651</v>
      </c>
      <c r="B254" s="133" t="s">
        <v>652</v>
      </c>
      <c r="C254" s="182">
        <v>1</v>
      </c>
      <c r="D254" s="142"/>
      <c r="E254" s="141"/>
      <c r="F254" s="142"/>
      <c r="G254" s="211" t="s">
        <v>298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653</v>
      </c>
      <c r="B255" s="133" t="s">
        <v>652</v>
      </c>
      <c r="C255" s="182">
        <v>1</v>
      </c>
      <c r="D255" s="142"/>
      <c r="E255" s="147"/>
      <c r="F255" s="142"/>
      <c r="G255" s="211" t="s">
        <v>298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654</v>
      </c>
      <c r="B256" s="133" t="s">
        <v>652</v>
      </c>
      <c r="C256" s="182">
        <v>1</v>
      </c>
      <c r="D256" s="142"/>
      <c r="E256" s="148"/>
      <c r="F256" s="142"/>
      <c r="G256" s="211" t="s">
        <v>298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655</v>
      </c>
      <c r="B257" s="133" t="s">
        <v>652</v>
      </c>
      <c r="C257" s="182">
        <v>1</v>
      </c>
      <c r="D257" s="142"/>
      <c r="E257" s="148"/>
      <c r="F257" s="141"/>
      <c r="G257" s="211" t="s">
        <v>298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75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651</v>
      </c>
      <c r="B259" s="133" t="s">
        <v>652</v>
      </c>
      <c r="C259" s="182">
        <v>1</v>
      </c>
      <c r="D259" s="142"/>
      <c r="E259" s="142"/>
      <c r="F259" s="147"/>
      <c r="G259" s="211" t="s">
        <v>298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656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657</v>
      </c>
      <c r="B261" s="133" t="s">
        <v>652</v>
      </c>
      <c r="C261" s="182">
        <v>1</v>
      </c>
      <c r="D261" s="142"/>
      <c r="E261" s="142"/>
      <c r="F261" s="147"/>
      <c r="G261" s="211" t="s">
        <v>298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658</v>
      </c>
      <c r="B262" s="133" t="s">
        <v>652</v>
      </c>
      <c r="C262" s="182">
        <v>1</v>
      </c>
      <c r="D262" s="142"/>
      <c r="E262" s="142"/>
      <c r="F262" s="147"/>
      <c r="G262" s="211" t="s">
        <v>298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659</v>
      </c>
      <c r="B263" s="133" t="s">
        <v>652</v>
      </c>
      <c r="C263" s="182">
        <v>1</v>
      </c>
      <c r="D263" s="142"/>
      <c r="E263" s="142"/>
      <c r="F263" s="147"/>
      <c r="G263" s="211" t="s">
        <v>298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660</v>
      </c>
      <c r="B264" s="133" t="s">
        <v>652</v>
      </c>
      <c r="C264" s="182">
        <v>1</v>
      </c>
      <c r="D264" s="142"/>
      <c r="E264" s="142"/>
      <c r="F264" s="147"/>
      <c r="G264" s="211" t="s">
        <v>298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661</v>
      </c>
      <c r="B265" s="133" t="s">
        <v>652</v>
      </c>
      <c r="C265" s="182">
        <v>1</v>
      </c>
      <c r="D265" s="142"/>
      <c r="E265" s="142"/>
      <c r="F265" s="147"/>
      <c r="G265" s="211" t="s">
        <v>298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662</v>
      </c>
      <c r="B266" s="133" t="s">
        <v>652</v>
      </c>
      <c r="C266" s="182">
        <v>1</v>
      </c>
      <c r="D266" s="142"/>
      <c r="E266" s="142"/>
      <c r="F266" s="147"/>
      <c r="G266" s="211" t="s">
        <v>298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653</v>
      </c>
      <c r="B267" s="133" t="s">
        <v>652</v>
      </c>
      <c r="C267" s="182">
        <v>1</v>
      </c>
      <c r="D267" s="142"/>
      <c r="E267" s="142"/>
      <c r="F267" s="147"/>
      <c r="G267" s="211" t="s">
        <v>298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654</v>
      </c>
      <c r="B268" s="133" t="s">
        <v>652</v>
      </c>
      <c r="C268" s="182">
        <v>1</v>
      </c>
      <c r="D268" s="142"/>
      <c r="E268" s="142"/>
      <c r="F268" s="147"/>
      <c r="G268" s="211" t="s">
        <v>298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656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657</v>
      </c>
      <c r="B270" s="133" t="s">
        <v>652</v>
      </c>
      <c r="C270" s="182">
        <v>1</v>
      </c>
      <c r="D270" s="142"/>
      <c r="E270" s="142"/>
      <c r="F270" s="147"/>
      <c r="G270" s="211" t="s">
        <v>298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659</v>
      </c>
      <c r="B271" s="133" t="s">
        <v>652</v>
      </c>
      <c r="C271" s="182">
        <v>1</v>
      </c>
      <c r="D271" s="142"/>
      <c r="E271" s="142"/>
      <c r="F271" s="147"/>
      <c r="G271" s="211" t="s">
        <v>298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663</v>
      </c>
      <c r="B272" s="133" t="s">
        <v>652</v>
      </c>
      <c r="C272" s="182">
        <v>1</v>
      </c>
      <c r="D272" s="142"/>
      <c r="E272" s="142"/>
      <c r="F272" s="147"/>
      <c r="G272" s="211" t="s">
        <v>298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661</v>
      </c>
      <c r="B273" s="133" t="s">
        <v>652</v>
      </c>
      <c r="C273" s="182">
        <v>1</v>
      </c>
      <c r="D273" s="142"/>
      <c r="E273" s="142"/>
      <c r="F273" s="147"/>
      <c r="G273" s="211" t="s">
        <v>298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662</v>
      </c>
      <c r="B274" s="133" t="s">
        <v>652</v>
      </c>
      <c r="C274" s="182">
        <v>1</v>
      </c>
      <c r="D274" s="142"/>
      <c r="E274" s="142"/>
      <c r="F274" s="147"/>
      <c r="G274" s="211" t="s">
        <v>298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655</v>
      </c>
      <c r="B275" s="133" t="s">
        <v>652</v>
      </c>
      <c r="C275" s="182">
        <v>1</v>
      </c>
      <c r="D275" s="142"/>
      <c r="E275" s="142"/>
      <c r="F275" s="147"/>
      <c r="G275" s="211" t="s">
        <v>298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109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651</v>
      </c>
      <c r="B277" s="133" t="s">
        <v>652</v>
      </c>
      <c r="C277" s="182">
        <v>1</v>
      </c>
      <c r="D277" s="142"/>
      <c r="E277" s="142"/>
      <c r="F277" s="147"/>
      <c r="G277" s="211" t="s">
        <v>298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653</v>
      </c>
      <c r="B278" s="133" t="s">
        <v>652</v>
      </c>
      <c r="C278" s="182">
        <v>1</v>
      </c>
      <c r="D278" s="142"/>
      <c r="E278" s="142"/>
      <c r="F278" s="147"/>
      <c r="G278" s="211" t="s">
        <v>298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654</v>
      </c>
      <c r="B279" s="133" t="s">
        <v>652</v>
      </c>
      <c r="C279" s="182">
        <v>1</v>
      </c>
      <c r="D279" s="142"/>
      <c r="E279" s="142"/>
      <c r="F279" s="147"/>
      <c r="G279" s="211" t="s">
        <v>298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655</v>
      </c>
      <c r="B280" s="133" t="s">
        <v>652</v>
      </c>
      <c r="C280" s="182">
        <v>1</v>
      </c>
      <c r="D280" s="142"/>
      <c r="E280" s="142"/>
      <c r="F280" s="147"/>
      <c r="G280" s="211" t="s">
        <v>298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110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651</v>
      </c>
      <c r="B282" s="133" t="s">
        <v>652</v>
      </c>
      <c r="C282" s="182">
        <v>1</v>
      </c>
      <c r="D282" s="142"/>
      <c r="E282" s="142"/>
      <c r="F282" s="147"/>
      <c r="G282" s="211" t="s">
        <v>298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656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657</v>
      </c>
      <c r="B284" s="133" t="s">
        <v>652</v>
      </c>
      <c r="C284" s="182">
        <v>1</v>
      </c>
      <c r="D284" s="142"/>
      <c r="E284" s="142"/>
      <c r="F284" s="147"/>
      <c r="G284" s="211" t="s">
        <v>298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658</v>
      </c>
      <c r="B285" s="133" t="s">
        <v>652</v>
      </c>
      <c r="C285" s="182">
        <v>1</v>
      </c>
      <c r="D285" s="142"/>
      <c r="E285" s="142"/>
      <c r="F285" s="147"/>
      <c r="G285" s="211" t="s">
        <v>298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659</v>
      </c>
      <c r="B286" s="133" t="s">
        <v>652</v>
      </c>
      <c r="C286" s="182">
        <v>1</v>
      </c>
      <c r="D286" s="142"/>
      <c r="E286" s="142"/>
      <c r="F286" s="147"/>
      <c r="G286" s="211" t="s">
        <v>298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660</v>
      </c>
      <c r="B287" s="133" t="s">
        <v>652</v>
      </c>
      <c r="C287" s="182">
        <v>1</v>
      </c>
      <c r="D287" s="142"/>
      <c r="E287" s="142"/>
      <c r="F287" s="147"/>
      <c r="G287" s="211" t="s">
        <v>298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661</v>
      </c>
      <c r="B288" s="133" t="s">
        <v>652</v>
      </c>
      <c r="C288" s="182">
        <v>1</v>
      </c>
      <c r="D288" s="142"/>
      <c r="E288" s="142"/>
      <c r="F288" s="147"/>
      <c r="G288" s="211" t="s">
        <v>298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662</v>
      </c>
      <c r="B289" s="133" t="s">
        <v>652</v>
      </c>
      <c r="C289" s="182">
        <v>1</v>
      </c>
      <c r="D289" s="142"/>
      <c r="E289" s="142"/>
      <c r="F289" s="147"/>
      <c r="G289" s="211" t="s">
        <v>298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653</v>
      </c>
      <c r="B290" s="133" t="s">
        <v>652</v>
      </c>
      <c r="C290" s="182">
        <v>1</v>
      </c>
      <c r="D290" s="142"/>
      <c r="E290" s="142"/>
      <c r="F290" s="147"/>
      <c r="G290" s="211" t="s">
        <v>298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654</v>
      </c>
      <c r="B291" s="133" t="s">
        <v>652</v>
      </c>
      <c r="C291" s="182">
        <v>1</v>
      </c>
      <c r="D291" s="142"/>
      <c r="E291" s="142"/>
      <c r="F291" s="147"/>
      <c r="G291" s="211" t="s">
        <v>298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656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657</v>
      </c>
      <c r="B293" s="133" t="s">
        <v>652</v>
      </c>
      <c r="C293" s="182">
        <v>1</v>
      </c>
      <c r="D293" s="142"/>
      <c r="E293" s="142"/>
      <c r="F293" s="147"/>
      <c r="G293" s="211" t="s">
        <v>298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659</v>
      </c>
      <c r="B294" s="133" t="s">
        <v>652</v>
      </c>
      <c r="C294" s="182">
        <v>1</v>
      </c>
      <c r="D294" s="142"/>
      <c r="E294" s="142"/>
      <c r="F294" s="147"/>
      <c r="G294" s="211" t="s">
        <v>298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663</v>
      </c>
      <c r="B295" s="133" t="s">
        <v>652</v>
      </c>
      <c r="C295" s="182">
        <v>1</v>
      </c>
      <c r="D295" s="142"/>
      <c r="E295" s="142"/>
      <c r="F295" s="147"/>
      <c r="G295" s="211" t="s">
        <v>298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661</v>
      </c>
      <c r="B296" s="133" t="s">
        <v>652</v>
      </c>
      <c r="C296" s="182">
        <v>1</v>
      </c>
      <c r="D296" s="142"/>
      <c r="E296" s="142"/>
      <c r="F296" s="147"/>
      <c r="G296" s="211" t="s">
        <v>298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662</v>
      </c>
      <c r="B297" s="133" t="s">
        <v>652</v>
      </c>
      <c r="C297" s="182">
        <v>1</v>
      </c>
      <c r="D297" s="142"/>
      <c r="E297" s="142"/>
      <c r="F297" s="147"/>
      <c r="G297" s="211" t="s">
        <v>298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655</v>
      </c>
      <c r="B298" s="133" t="s">
        <v>652</v>
      </c>
      <c r="C298" s="182">
        <v>1</v>
      </c>
      <c r="D298" s="150"/>
      <c r="E298" s="150"/>
      <c r="F298" s="150"/>
      <c r="G298" s="211" t="s">
        <v>298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664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665</v>
      </c>
      <c r="B301" s="133" t="s">
        <v>136</v>
      </c>
      <c r="C301" s="182">
        <v>1</v>
      </c>
      <c r="D301" s="141"/>
      <c r="E301" s="141"/>
      <c r="F301" s="141"/>
      <c r="G301" s="212" t="s">
        <v>298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666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667</v>
      </c>
      <c r="B303" s="133" t="s">
        <v>104</v>
      </c>
      <c r="C303" s="182">
        <v>1</v>
      </c>
      <c r="D303" s="147"/>
      <c r="E303" s="147"/>
      <c r="F303" s="147"/>
      <c r="G303" s="213" t="s">
        <v>298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668</v>
      </c>
      <c r="B304" s="133" t="s">
        <v>104</v>
      </c>
      <c r="C304" s="182">
        <v>1</v>
      </c>
      <c r="D304" s="147"/>
      <c r="E304" s="147"/>
      <c r="F304" s="147"/>
      <c r="G304" s="213" t="s">
        <v>298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669</v>
      </c>
      <c r="B305" s="133" t="s">
        <v>104</v>
      </c>
      <c r="C305" s="182">
        <v>1</v>
      </c>
      <c r="D305" s="147"/>
      <c r="E305" s="147"/>
      <c r="F305" s="147"/>
      <c r="G305" s="213" t="s">
        <v>298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670</v>
      </c>
      <c r="B306" s="133" t="s">
        <v>104</v>
      </c>
      <c r="C306" s="182">
        <v>1</v>
      </c>
      <c r="D306" s="147"/>
      <c r="E306" s="147"/>
      <c r="F306" s="147"/>
      <c r="G306" s="213" t="s">
        <v>298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671</v>
      </c>
      <c r="B307" s="133" t="s">
        <v>104</v>
      </c>
      <c r="C307" s="182">
        <v>1</v>
      </c>
      <c r="D307" s="147"/>
      <c r="E307" s="147"/>
      <c r="F307" s="147"/>
      <c r="G307" s="213" t="s">
        <v>298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672</v>
      </c>
      <c r="B308" s="133" t="s">
        <v>430</v>
      </c>
      <c r="C308" s="182">
        <v>1</v>
      </c>
      <c r="D308" s="147"/>
      <c r="E308" s="147"/>
      <c r="F308" s="147"/>
      <c r="G308" s="213" t="s">
        <v>298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666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667</v>
      </c>
      <c r="B310" s="133" t="s">
        <v>430</v>
      </c>
      <c r="C310" s="182">
        <v>1</v>
      </c>
      <c r="D310" s="147"/>
      <c r="E310" s="147"/>
      <c r="F310" s="147"/>
      <c r="G310" s="213" t="s">
        <v>298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668</v>
      </c>
      <c r="B311" s="133" t="s">
        <v>430</v>
      </c>
      <c r="C311" s="182">
        <v>1</v>
      </c>
      <c r="D311" s="147"/>
      <c r="E311" s="147"/>
      <c r="F311" s="147"/>
      <c r="G311" s="213" t="s">
        <v>298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669</v>
      </c>
      <c r="B312" s="133" t="s">
        <v>430</v>
      </c>
      <c r="C312" s="182">
        <v>1</v>
      </c>
      <c r="D312" s="147"/>
      <c r="E312" s="147"/>
      <c r="F312" s="147"/>
      <c r="G312" s="213" t="s">
        <v>298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670</v>
      </c>
      <c r="B313" s="133" t="s">
        <v>430</v>
      </c>
      <c r="C313" s="182">
        <v>1</v>
      </c>
      <c r="D313" s="147"/>
      <c r="E313" s="147"/>
      <c r="F313" s="147"/>
      <c r="G313" s="213" t="s">
        <v>298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671</v>
      </c>
      <c r="B314" s="133" t="s">
        <v>430</v>
      </c>
      <c r="C314" s="182">
        <v>1</v>
      </c>
      <c r="D314" s="147"/>
      <c r="E314" s="147"/>
      <c r="F314" s="147"/>
      <c r="G314" s="213" t="s">
        <v>298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673</v>
      </c>
      <c r="B315" s="133" t="s">
        <v>511</v>
      </c>
      <c r="C315" s="182">
        <v>1</v>
      </c>
      <c r="D315" s="147"/>
      <c r="E315" s="147"/>
      <c r="F315" s="147"/>
      <c r="G315" s="213" t="s">
        <v>298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674</v>
      </c>
      <c r="B316" s="133" t="s">
        <v>499</v>
      </c>
      <c r="C316" s="182">
        <v>1</v>
      </c>
      <c r="D316" s="147"/>
      <c r="E316" s="147"/>
      <c r="F316" s="147"/>
      <c r="G316" s="213" t="s">
        <v>297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666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675</v>
      </c>
      <c r="B318" s="133" t="s">
        <v>511</v>
      </c>
      <c r="C318" s="182">
        <v>1</v>
      </c>
      <c r="D318" s="147"/>
      <c r="E318" s="147"/>
      <c r="F318" s="147"/>
      <c r="G318" s="213" t="s">
        <v>298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518</v>
      </c>
      <c r="B319" s="133" t="s">
        <v>499</v>
      </c>
      <c r="C319" s="182">
        <v>1</v>
      </c>
      <c r="D319" s="147"/>
      <c r="E319" s="147"/>
      <c r="F319" s="147"/>
      <c r="G319" s="213" t="s">
        <v>297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676</v>
      </c>
      <c r="B320" s="133" t="s">
        <v>511</v>
      </c>
      <c r="C320" s="182">
        <v>1</v>
      </c>
      <c r="D320" s="147"/>
      <c r="E320" s="147"/>
      <c r="F320" s="147"/>
      <c r="G320" s="213" t="s">
        <v>298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528</v>
      </c>
      <c r="B321" s="133" t="s">
        <v>499</v>
      </c>
      <c r="C321" s="182">
        <v>1</v>
      </c>
      <c r="D321" s="147"/>
      <c r="E321" s="147"/>
      <c r="F321" s="147"/>
      <c r="G321" s="213" t="s">
        <v>297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677</v>
      </c>
      <c r="B322" s="133" t="s">
        <v>511</v>
      </c>
      <c r="C322" s="182">
        <v>1</v>
      </c>
      <c r="D322" s="147"/>
      <c r="E322" s="147"/>
      <c r="F322" s="147"/>
      <c r="G322" s="213" t="s">
        <v>298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574</v>
      </c>
      <c r="B323" s="133" t="s">
        <v>499</v>
      </c>
      <c r="C323" s="182">
        <v>1</v>
      </c>
      <c r="D323" s="147"/>
      <c r="E323" s="147"/>
      <c r="F323" s="147"/>
      <c r="G323" s="213" t="s">
        <v>297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678</v>
      </c>
      <c r="B324" s="133" t="s">
        <v>511</v>
      </c>
      <c r="C324" s="182">
        <v>1</v>
      </c>
      <c r="D324" s="147"/>
      <c r="E324" s="147"/>
      <c r="F324" s="147"/>
      <c r="G324" s="213" t="s">
        <v>298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679</v>
      </c>
      <c r="B325" s="133" t="s">
        <v>499</v>
      </c>
      <c r="C325" s="182">
        <v>1</v>
      </c>
      <c r="D325" s="147"/>
      <c r="E325" s="147"/>
      <c r="F325" s="147"/>
      <c r="G325" s="213" t="s">
        <v>297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681</v>
      </c>
      <c r="B326" s="133" t="s">
        <v>511</v>
      </c>
      <c r="C326" s="182">
        <v>1</v>
      </c>
      <c r="D326" s="147"/>
      <c r="E326" s="147"/>
      <c r="F326" s="147"/>
      <c r="G326" s="213" t="s">
        <v>298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682</v>
      </c>
      <c r="B327" s="133" t="s">
        <v>499</v>
      </c>
      <c r="C327" s="182">
        <v>1</v>
      </c>
      <c r="D327" s="147"/>
      <c r="E327" s="147"/>
      <c r="F327" s="147"/>
      <c r="G327" s="213" t="s">
        <v>297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683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684</v>
      </c>
      <c r="B330" s="190" t="s">
        <v>511</v>
      </c>
      <c r="C330" s="182">
        <v>1</v>
      </c>
      <c r="D330" s="142"/>
      <c r="E330" s="142"/>
      <c r="F330" s="142"/>
      <c r="G330" s="211" t="s">
        <v>298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256</v>
      </c>
      <c r="B331" s="133" t="s">
        <v>512</v>
      </c>
      <c r="C331" s="182">
        <v>1</v>
      </c>
      <c r="D331" s="142"/>
      <c r="E331" s="142"/>
      <c r="F331" s="147"/>
      <c r="G331" s="211" t="s">
        <v>297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257</v>
      </c>
      <c r="B332" s="133" t="s">
        <v>499</v>
      </c>
      <c r="C332" s="182">
        <v>1</v>
      </c>
      <c r="D332" s="142"/>
      <c r="E332" s="142"/>
      <c r="F332" s="142"/>
      <c r="G332" s="211" t="s">
        <v>299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685</v>
      </c>
      <c r="B333" s="190" t="s">
        <v>511</v>
      </c>
      <c r="C333" s="182">
        <v>1</v>
      </c>
      <c r="D333" s="142"/>
      <c r="E333" s="142"/>
      <c r="F333" s="148"/>
      <c r="G333" s="211" t="s">
        <v>298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256</v>
      </c>
      <c r="B334" s="133" t="s">
        <v>512</v>
      </c>
      <c r="C334" s="182">
        <v>1</v>
      </c>
      <c r="D334" s="142"/>
      <c r="E334" s="142"/>
      <c r="F334" s="148"/>
      <c r="G334" s="211" t="s">
        <v>297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257</v>
      </c>
      <c r="B335" s="133" t="s">
        <v>499</v>
      </c>
      <c r="C335" s="182">
        <v>1</v>
      </c>
      <c r="D335" s="142"/>
      <c r="E335" s="142"/>
      <c r="F335" s="148"/>
      <c r="G335" s="211" t="s">
        <v>299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686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687</v>
      </c>
      <c r="B337" s="190" t="s">
        <v>511</v>
      </c>
      <c r="C337" s="182">
        <v>1</v>
      </c>
      <c r="D337" s="142"/>
      <c r="E337" s="142"/>
      <c r="F337" s="142"/>
      <c r="G337" s="211" t="s">
        <v>298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256</v>
      </c>
      <c r="B338" s="133" t="s">
        <v>512</v>
      </c>
      <c r="C338" s="182">
        <v>1</v>
      </c>
      <c r="D338" s="142"/>
      <c r="E338" s="142"/>
      <c r="F338" s="142"/>
      <c r="G338" s="211" t="s">
        <v>297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688</v>
      </c>
      <c r="B339" s="190" t="s">
        <v>511</v>
      </c>
      <c r="C339" s="182">
        <v>1</v>
      </c>
      <c r="D339" s="142"/>
      <c r="E339" s="142"/>
      <c r="F339" s="142"/>
      <c r="G339" s="211" t="s">
        <v>298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256</v>
      </c>
      <c r="B340" s="133" t="s">
        <v>512</v>
      </c>
      <c r="C340" s="182">
        <v>1</v>
      </c>
      <c r="D340" s="142"/>
      <c r="E340" s="142"/>
      <c r="F340" s="142"/>
      <c r="G340" s="211" t="s">
        <v>297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667</v>
      </c>
      <c r="B341" s="190" t="s">
        <v>511</v>
      </c>
      <c r="C341" s="182">
        <v>1</v>
      </c>
      <c r="D341" s="142"/>
      <c r="E341" s="142"/>
      <c r="F341" s="142"/>
      <c r="G341" s="211" t="s">
        <v>298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256</v>
      </c>
      <c r="B342" s="133" t="s">
        <v>512</v>
      </c>
      <c r="C342" s="182">
        <v>1</v>
      </c>
      <c r="D342" s="142"/>
      <c r="E342" s="142"/>
      <c r="F342" s="142"/>
      <c r="G342" s="211" t="s">
        <v>297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689</v>
      </c>
      <c r="B343" s="190" t="s">
        <v>511</v>
      </c>
      <c r="C343" s="182">
        <v>1</v>
      </c>
      <c r="D343" s="142"/>
      <c r="E343" s="142"/>
      <c r="F343" s="142"/>
      <c r="G343" s="211" t="s">
        <v>298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256</v>
      </c>
      <c r="B344" s="133" t="s">
        <v>512</v>
      </c>
      <c r="C344" s="182">
        <v>1</v>
      </c>
      <c r="D344" s="142"/>
      <c r="E344" s="142"/>
      <c r="F344" s="142"/>
      <c r="G344" s="211" t="s">
        <v>297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690</v>
      </c>
      <c r="B345" s="190" t="s">
        <v>511</v>
      </c>
      <c r="C345" s="182">
        <v>1</v>
      </c>
      <c r="D345" s="142"/>
      <c r="E345" s="142"/>
      <c r="F345" s="142"/>
      <c r="G345" s="211" t="s">
        <v>298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256</v>
      </c>
      <c r="B346" s="133" t="s">
        <v>512</v>
      </c>
      <c r="C346" s="182">
        <v>1</v>
      </c>
      <c r="D346" s="142"/>
      <c r="E346" s="142"/>
      <c r="F346" s="142"/>
      <c r="G346" s="211" t="s">
        <v>297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668</v>
      </c>
      <c r="B347" s="190" t="s">
        <v>511</v>
      </c>
      <c r="C347" s="182">
        <v>1</v>
      </c>
      <c r="D347" s="142"/>
      <c r="E347" s="142"/>
      <c r="F347" s="142"/>
      <c r="G347" s="211" t="s">
        <v>298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256</v>
      </c>
      <c r="B348" s="133" t="s">
        <v>512</v>
      </c>
      <c r="C348" s="182">
        <v>1</v>
      </c>
      <c r="D348" s="142"/>
      <c r="E348" s="142"/>
      <c r="F348" s="142"/>
      <c r="G348" s="211" t="s">
        <v>297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691</v>
      </c>
      <c r="B349" s="190" t="s">
        <v>511</v>
      </c>
      <c r="C349" s="182">
        <v>1</v>
      </c>
      <c r="D349" s="142"/>
      <c r="E349" s="142"/>
      <c r="F349" s="142"/>
      <c r="G349" s="211" t="s">
        <v>298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256</v>
      </c>
      <c r="B350" s="133" t="s">
        <v>512</v>
      </c>
      <c r="C350" s="182">
        <v>1</v>
      </c>
      <c r="D350" s="142"/>
      <c r="E350" s="142"/>
      <c r="F350" s="142"/>
      <c r="G350" s="211" t="s">
        <v>297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692</v>
      </c>
      <c r="B351" s="190" t="s">
        <v>511</v>
      </c>
      <c r="C351" s="182">
        <v>1</v>
      </c>
      <c r="D351" s="142"/>
      <c r="E351" s="142"/>
      <c r="F351" s="142"/>
      <c r="G351" s="211" t="s">
        <v>298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256</v>
      </c>
      <c r="B352" s="133" t="s">
        <v>512</v>
      </c>
      <c r="C352" s="182">
        <v>1</v>
      </c>
      <c r="D352" s="142"/>
      <c r="E352" s="142"/>
      <c r="F352" s="142"/>
      <c r="G352" s="211" t="s">
        <v>297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693</v>
      </c>
      <c r="B353" s="190" t="s">
        <v>511</v>
      </c>
      <c r="C353" s="182">
        <v>1</v>
      </c>
      <c r="D353" s="142"/>
      <c r="E353" s="142"/>
      <c r="F353" s="142"/>
      <c r="G353" s="211" t="s">
        <v>298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256</v>
      </c>
      <c r="B354" s="133" t="s">
        <v>512</v>
      </c>
      <c r="C354" s="182">
        <v>1</v>
      </c>
      <c r="D354" s="142"/>
      <c r="E354" s="142"/>
      <c r="F354" s="142"/>
      <c r="G354" s="211" t="s">
        <v>297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694</v>
      </c>
      <c r="B355" s="190" t="s">
        <v>511</v>
      </c>
      <c r="C355" s="182">
        <v>1</v>
      </c>
      <c r="D355" s="142"/>
      <c r="E355" s="142"/>
      <c r="F355" s="142"/>
      <c r="G355" s="211" t="s">
        <v>298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256</v>
      </c>
      <c r="B356" s="133" t="s">
        <v>512</v>
      </c>
      <c r="C356" s="182">
        <v>1</v>
      </c>
      <c r="D356" s="142"/>
      <c r="E356" s="142"/>
      <c r="F356" s="142"/>
      <c r="G356" s="211" t="s">
        <v>297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695</v>
      </c>
      <c r="B357" s="190" t="s">
        <v>511</v>
      </c>
      <c r="C357" s="182">
        <v>1</v>
      </c>
      <c r="D357" s="142"/>
      <c r="E357" s="142"/>
      <c r="F357" s="142"/>
      <c r="G357" s="211" t="s">
        <v>298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256</v>
      </c>
      <c r="B358" s="133" t="s">
        <v>512</v>
      </c>
      <c r="C358" s="182">
        <v>1</v>
      </c>
      <c r="D358" s="142"/>
      <c r="E358" s="142"/>
      <c r="F358" s="142"/>
      <c r="G358" s="211" t="s">
        <v>297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696</v>
      </c>
      <c r="B359" s="190" t="s">
        <v>511</v>
      </c>
      <c r="C359" s="182">
        <v>1</v>
      </c>
      <c r="D359" s="142"/>
      <c r="E359" s="142"/>
      <c r="F359" s="142"/>
      <c r="G359" s="211" t="s">
        <v>298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256</v>
      </c>
      <c r="B360" s="133" t="s">
        <v>512</v>
      </c>
      <c r="C360" s="182">
        <v>1</v>
      </c>
      <c r="D360" s="142"/>
      <c r="E360" s="142"/>
      <c r="F360" s="142"/>
      <c r="G360" s="211" t="s">
        <v>297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697</v>
      </c>
      <c r="B361" s="190" t="s">
        <v>511</v>
      </c>
      <c r="C361" s="182">
        <v>1</v>
      </c>
      <c r="D361" s="142"/>
      <c r="E361" s="142"/>
      <c r="F361" s="142"/>
      <c r="G361" s="211" t="s">
        <v>298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256</v>
      </c>
      <c r="B362" s="133" t="s">
        <v>512</v>
      </c>
      <c r="C362" s="182">
        <v>1</v>
      </c>
      <c r="D362" s="142"/>
      <c r="E362" s="142"/>
      <c r="F362" s="142"/>
      <c r="G362" s="211" t="s">
        <v>297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698</v>
      </c>
      <c r="B363" s="190" t="s">
        <v>511</v>
      </c>
      <c r="C363" s="182">
        <v>1</v>
      </c>
      <c r="D363" s="142"/>
      <c r="E363" s="142"/>
      <c r="F363" s="142"/>
      <c r="G363" s="211" t="s">
        <v>298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256</v>
      </c>
      <c r="B364" s="133" t="s">
        <v>512</v>
      </c>
      <c r="C364" s="182">
        <v>1</v>
      </c>
      <c r="D364" s="142"/>
      <c r="E364" s="142"/>
      <c r="F364" s="142"/>
      <c r="G364" s="211" t="s">
        <v>297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699</v>
      </c>
      <c r="B365" s="190" t="s">
        <v>511</v>
      </c>
      <c r="C365" s="182">
        <v>1</v>
      </c>
      <c r="D365" s="142"/>
      <c r="E365" s="142"/>
      <c r="F365" s="142"/>
      <c r="G365" s="211" t="s">
        <v>298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256</v>
      </c>
      <c r="B366" s="133" t="s">
        <v>512</v>
      </c>
      <c r="C366" s="182">
        <v>1</v>
      </c>
      <c r="D366" s="142"/>
      <c r="E366" s="142"/>
      <c r="F366" s="142"/>
      <c r="G366" s="211" t="s">
        <v>297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700</v>
      </c>
      <c r="B367" s="190" t="s">
        <v>511</v>
      </c>
      <c r="C367" s="182">
        <v>1</v>
      </c>
      <c r="D367" s="142"/>
      <c r="E367" s="142"/>
      <c r="F367" s="142"/>
      <c r="G367" s="211" t="s">
        <v>298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256</v>
      </c>
      <c r="B368" s="133" t="s">
        <v>512</v>
      </c>
      <c r="C368" s="182">
        <v>1</v>
      </c>
      <c r="D368" s="142"/>
      <c r="E368" s="142"/>
      <c r="F368" s="142"/>
      <c r="G368" s="211" t="s">
        <v>297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701</v>
      </c>
      <c r="B369" s="190" t="s">
        <v>511</v>
      </c>
      <c r="C369" s="182">
        <v>1</v>
      </c>
      <c r="D369" s="142"/>
      <c r="E369" s="142"/>
      <c r="F369" s="142"/>
      <c r="G369" s="211" t="s">
        <v>298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256</v>
      </c>
      <c r="B370" s="133" t="s">
        <v>512</v>
      </c>
      <c r="C370" s="182">
        <v>1</v>
      </c>
      <c r="D370" s="142"/>
      <c r="E370" s="142"/>
      <c r="F370" s="142"/>
      <c r="G370" s="211" t="s">
        <v>297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702</v>
      </c>
      <c r="B371" s="190" t="s">
        <v>511</v>
      </c>
      <c r="C371" s="182">
        <v>1</v>
      </c>
      <c r="D371" s="142"/>
      <c r="E371" s="142"/>
      <c r="F371" s="142"/>
      <c r="G371" s="211" t="s">
        <v>298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256</v>
      </c>
      <c r="B372" s="133" t="s">
        <v>512</v>
      </c>
      <c r="C372" s="182">
        <v>1</v>
      </c>
      <c r="D372" s="142"/>
      <c r="E372" s="142"/>
      <c r="F372" s="142"/>
      <c r="G372" s="211" t="s">
        <v>297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703</v>
      </c>
      <c r="B373" s="190" t="s">
        <v>511</v>
      </c>
      <c r="C373" s="182">
        <v>1</v>
      </c>
      <c r="D373" s="142"/>
      <c r="E373" s="142"/>
      <c r="F373" s="142"/>
      <c r="G373" s="211" t="s">
        <v>298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256</v>
      </c>
      <c r="B374" s="133" t="s">
        <v>512</v>
      </c>
      <c r="C374" s="182">
        <v>1</v>
      </c>
      <c r="D374" s="142"/>
      <c r="E374" s="142"/>
      <c r="F374" s="142"/>
      <c r="G374" s="211" t="s">
        <v>297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704</v>
      </c>
      <c r="B375" s="190" t="s">
        <v>511</v>
      </c>
      <c r="C375" s="182">
        <v>1</v>
      </c>
      <c r="D375" s="142"/>
      <c r="E375" s="142"/>
      <c r="F375" s="142"/>
      <c r="G375" s="211" t="s">
        <v>298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256</v>
      </c>
      <c r="B376" s="133" t="s">
        <v>512</v>
      </c>
      <c r="C376" s="182">
        <v>1</v>
      </c>
      <c r="D376" s="142"/>
      <c r="E376" s="142"/>
      <c r="F376" s="142"/>
      <c r="G376" s="211" t="s">
        <v>297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669</v>
      </c>
      <c r="B377" s="190" t="s">
        <v>511</v>
      </c>
      <c r="C377" s="182">
        <v>1</v>
      </c>
      <c r="D377" s="142"/>
      <c r="E377" s="142"/>
      <c r="F377" s="142"/>
      <c r="G377" s="211" t="s">
        <v>298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256</v>
      </c>
      <c r="B378" s="133" t="s">
        <v>512</v>
      </c>
      <c r="C378" s="182">
        <v>1</v>
      </c>
      <c r="D378" s="142"/>
      <c r="E378" s="142"/>
      <c r="F378" s="142"/>
      <c r="G378" s="211" t="s">
        <v>297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670</v>
      </c>
      <c r="B379" s="190" t="s">
        <v>511</v>
      </c>
      <c r="C379" s="182">
        <v>1</v>
      </c>
      <c r="D379" s="142"/>
      <c r="E379" s="142"/>
      <c r="F379" s="142"/>
      <c r="G379" s="211" t="s">
        <v>298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256</v>
      </c>
      <c r="B380" s="133" t="s">
        <v>512</v>
      </c>
      <c r="C380" s="182">
        <v>1</v>
      </c>
      <c r="D380" s="142"/>
      <c r="E380" s="142"/>
      <c r="F380" s="142"/>
      <c r="G380" s="211" t="s">
        <v>297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671</v>
      </c>
      <c r="B381" s="190" t="s">
        <v>511</v>
      </c>
      <c r="C381" s="182">
        <v>1</v>
      </c>
      <c r="D381" s="142"/>
      <c r="E381" s="142"/>
      <c r="F381" s="142"/>
      <c r="G381" s="211" t="s">
        <v>298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256</v>
      </c>
      <c r="B382" s="133" t="s">
        <v>512</v>
      </c>
      <c r="C382" s="182">
        <v>1</v>
      </c>
      <c r="D382" s="142"/>
      <c r="E382" s="142"/>
      <c r="F382" s="142"/>
      <c r="G382" s="211" t="s">
        <v>297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705</v>
      </c>
      <c r="B383" s="190" t="s">
        <v>511</v>
      </c>
      <c r="C383" s="182">
        <v>1</v>
      </c>
      <c r="D383" s="142"/>
      <c r="E383" s="142"/>
      <c r="F383" s="142"/>
      <c r="G383" s="211" t="s">
        <v>298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256</v>
      </c>
      <c r="B384" s="133" t="s">
        <v>512</v>
      </c>
      <c r="C384" s="182">
        <v>1</v>
      </c>
      <c r="D384" s="142"/>
      <c r="E384" s="142"/>
      <c r="F384" s="142"/>
      <c r="G384" s="211" t="s">
        <v>297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706</v>
      </c>
      <c r="B385" s="190" t="s">
        <v>511</v>
      </c>
      <c r="C385" s="182">
        <v>1</v>
      </c>
      <c r="D385" s="142"/>
      <c r="E385" s="142"/>
      <c r="F385" s="142"/>
      <c r="G385" s="211" t="s">
        <v>298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256</v>
      </c>
      <c r="B386" s="133" t="s">
        <v>512</v>
      </c>
      <c r="C386" s="182">
        <v>1</v>
      </c>
      <c r="D386" s="142"/>
      <c r="E386" s="142"/>
      <c r="F386" s="142"/>
      <c r="G386" s="211" t="s">
        <v>297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707</v>
      </c>
      <c r="B387" s="190" t="s">
        <v>511</v>
      </c>
      <c r="C387" s="182">
        <v>1</v>
      </c>
      <c r="D387" s="142"/>
      <c r="E387" s="142"/>
      <c r="F387" s="142"/>
      <c r="G387" s="211" t="s">
        <v>298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256</v>
      </c>
      <c r="B388" s="133" t="s">
        <v>512</v>
      </c>
      <c r="C388" s="182">
        <v>1</v>
      </c>
      <c r="D388" s="142"/>
      <c r="E388" s="142"/>
      <c r="F388" s="142"/>
      <c r="G388" s="211" t="s">
        <v>297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708</v>
      </c>
      <c r="B389" s="190" t="s">
        <v>511</v>
      </c>
      <c r="C389" s="182">
        <v>1</v>
      </c>
      <c r="D389" s="142"/>
      <c r="E389" s="142"/>
      <c r="F389" s="142"/>
      <c r="G389" s="211" t="s">
        <v>298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256</v>
      </c>
      <c r="B390" s="133" t="s">
        <v>512</v>
      </c>
      <c r="C390" s="182">
        <v>1</v>
      </c>
      <c r="D390" s="142"/>
      <c r="E390" s="142"/>
      <c r="F390" s="142"/>
      <c r="G390" s="211" t="s">
        <v>297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709</v>
      </c>
      <c r="B391" s="190" t="s">
        <v>511</v>
      </c>
      <c r="C391" s="182">
        <v>1</v>
      </c>
      <c r="D391" s="142"/>
      <c r="E391" s="142"/>
      <c r="F391" s="142"/>
      <c r="G391" s="211" t="s">
        <v>298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256</v>
      </c>
      <c r="B392" s="133" t="s">
        <v>512</v>
      </c>
      <c r="C392" s="182">
        <v>1</v>
      </c>
      <c r="D392" s="142"/>
      <c r="E392" s="142"/>
      <c r="F392" s="142"/>
      <c r="G392" s="211" t="s">
        <v>297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710</v>
      </c>
      <c r="B393" s="190" t="s">
        <v>511</v>
      </c>
      <c r="C393" s="182">
        <v>1</v>
      </c>
      <c r="D393" s="142"/>
      <c r="E393" s="142"/>
      <c r="F393" s="142"/>
      <c r="G393" s="211" t="s">
        <v>298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256</v>
      </c>
      <c r="B394" s="133" t="s">
        <v>512</v>
      </c>
      <c r="C394" s="182">
        <v>1</v>
      </c>
      <c r="D394" s="142"/>
      <c r="E394" s="142"/>
      <c r="F394" s="142"/>
      <c r="G394" s="211" t="s">
        <v>297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711</v>
      </c>
      <c r="B395" s="190" t="s">
        <v>511</v>
      </c>
      <c r="C395" s="182">
        <v>1</v>
      </c>
      <c r="D395" s="142"/>
      <c r="E395" s="142"/>
      <c r="F395" s="142"/>
      <c r="G395" s="211" t="s">
        <v>298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256</v>
      </c>
      <c r="B396" s="133" t="s">
        <v>512</v>
      </c>
      <c r="C396" s="182">
        <v>1</v>
      </c>
      <c r="D396" s="142"/>
      <c r="E396" s="142"/>
      <c r="F396" s="142"/>
      <c r="G396" s="211" t="s">
        <v>297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712</v>
      </c>
      <c r="B397" s="190" t="s">
        <v>511</v>
      </c>
      <c r="C397" s="182">
        <v>1</v>
      </c>
      <c r="D397" s="142"/>
      <c r="E397" s="142"/>
      <c r="F397" s="142"/>
      <c r="G397" s="211" t="s">
        <v>298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256</v>
      </c>
      <c r="B398" s="133" t="s">
        <v>512</v>
      </c>
      <c r="C398" s="182">
        <v>1</v>
      </c>
      <c r="D398" s="142"/>
      <c r="E398" s="142"/>
      <c r="F398" s="142"/>
      <c r="G398" s="211" t="s">
        <v>297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713</v>
      </c>
      <c r="B399" s="190" t="s">
        <v>511</v>
      </c>
      <c r="C399" s="182">
        <v>1</v>
      </c>
      <c r="D399" s="142"/>
      <c r="E399" s="142"/>
      <c r="F399" s="142"/>
      <c r="G399" s="211" t="s">
        <v>298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256</v>
      </c>
      <c r="B400" s="133" t="s">
        <v>512</v>
      </c>
      <c r="C400" s="182">
        <v>1</v>
      </c>
      <c r="D400" s="142"/>
      <c r="E400" s="142"/>
      <c r="F400" s="142"/>
      <c r="G400" s="211" t="s">
        <v>297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714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715</v>
      </c>
      <c r="B402" s="190" t="s">
        <v>511</v>
      </c>
      <c r="C402" s="182">
        <v>1</v>
      </c>
      <c r="D402" s="147"/>
      <c r="E402" s="147"/>
      <c r="F402" s="147"/>
      <c r="G402" s="211" t="s">
        <v>298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6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716</v>
      </c>
      <c r="B404" s="190" t="s">
        <v>511</v>
      </c>
      <c r="C404" s="182">
        <v>1</v>
      </c>
      <c r="D404" s="147"/>
      <c r="E404" s="147"/>
      <c r="F404" s="147"/>
      <c r="G404" s="211" t="s">
        <v>298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717</v>
      </c>
      <c r="B405" s="190" t="s">
        <v>511</v>
      </c>
      <c r="C405" s="182">
        <v>1</v>
      </c>
      <c r="D405" s="147"/>
      <c r="E405" s="147"/>
      <c r="F405" s="147"/>
      <c r="G405" s="211" t="s">
        <v>298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718</v>
      </c>
      <c r="B406" s="190" t="s">
        <v>511</v>
      </c>
      <c r="C406" s="182">
        <v>1</v>
      </c>
      <c r="D406" s="147"/>
      <c r="E406" s="147"/>
      <c r="F406" s="147"/>
      <c r="G406" s="211" t="s">
        <v>298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6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719</v>
      </c>
      <c r="B408" s="190" t="s">
        <v>511</v>
      </c>
      <c r="C408" s="182">
        <v>1</v>
      </c>
      <c r="D408" s="147"/>
      <c r="E408" s="147"/>
      <c r="F408" s="147"/>
      <c r="G408" s="211" t="s">
        <v>298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720</v>
      </c>
      <c r="B409" s="190" t="s">
        <v>511</v>
      </c>
      <c r="C409" s="182">
        <v>1</v>
      </c>
      <c r="D409" s="147"/>
      <c r="E409" s="147"/>
      <c r="F409" s="147"/>
      <c r="G409" s="211" t="s">
        <v>298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721</v>
      </c>
      <c r="B410" s="190" t="s">
        <v>511</v>
      </c>
      <c r="C410" s="182">
        <v>1</v>
      </c>
      <c r="D410" s="147"/>
      <c r="E410" s="147"/>
      <c r="F410" s="147"/>
      <c r="G410" s="211" t="s">
        <v>298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722</v>
      </c>
      <c r="B411" s="190" t="s">
        <v>511</v>
      </c>
      <c r="C411" s="182">
        <v>1</v>
      </c>
      <c r="D411" s="147"/>
      <c r="E411" s="147"/>
      <c r="F411" s="147"/>
      <c r="G411" s="211" t="s">
        <v>298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70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723</v>
      </c>
      <c r="B413" s="190" t="s">
        <v>511</v>
      </c>
      <c r="C413" s="182">
        <v>1</v>
      </c>
      <c r="D413" s="147"/>
      <c r="E413" s="147"/>
      <c r="F413" s="147"/>
      <c r="G413" s="211" t="s">
        <v>298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724</v>
      </c>
      <c r="B414" s="190" t="s">
        <v>511</v>
      </c>
      <c r="C414" s="182">
        <v>1</v>
      </c>
      <c r="D414" s="147"/>
      <c r="E414" s="147"/>
      <c r="F414" s="147"/>
      <c r="G414" s="211" t="s">
        <v>298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725</v>
      </c>
      <c r="B415" s="190" t="s">
        <v>511</v>
      </c>
      <c r="C415" s="182">
        <v>1</v>
      </c>
      <c r="D415" s="147"/>
      <c r="E415" s="147"/>
      <c r="F415" s="147"/>
      <c r="G415" s="211" t="s">
        <v>298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726</v>
      </c>
      <c r="B416" s="190" t="s">
        <v>511</v>
      </c>
      <c r="C416" s="182">
        <v>1</v>
      </c>
      <c r="D416" s="147"/>
      <c r="E416" s="147"/>
      <c r="F416" s="147"/>
      <c r="G416" s="211" t="s">
        <v>298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259</v>
      </c>
      <c r="B417" s="190" t="s">
        <v>511</v>
      </c>
      <c r="C417" s="182">
        <v>1</v>
      </c>
      <c r="D417" s="148"/>
      <c r="E417" s="148"/>
      <c r="F417" s="148"/>
      <c r="G417" s="211" t="s">
        <v>298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260</v>
      </c>
      <c r="B418" s="190" t="s">
        <v>511</v>
      </c>
      <c r="C418" s="182">
        <v>1</v>
      </c>
      <c r="D418" s="148"/>
      <c r="E418" s="148"/>
      <c r="F418" s="148"/>
      <c r="G418" s="211" t="s">
        <v>298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261</v>
      </c>
      <c r="B419" s="190" t="s">
        <v>511</v>
      </c>
      <c r="C419" s="182">
        <v>1</v>
      </c>
      <c r="D419" s="148"/>
      <c r="E419" s="148"/>
      <c r="F419" s="148"/>
      <c r="G419" s="211" t="s">
        <v>298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727</v>
      </c>
      <c r="B420" s="133" t="s">
        <v>511</v>
      </c>
      <c r="C420" s="182">
        <v>1</v>
      </c>
      <c r="D420" s="142"/>
      <c r="E420" s="142"/>
      <c r="F420" s="142"/>
      <c r="G420" s="211" t="s">
        <v>298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728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729</v>
      </c>
      <c r="B422" s="133" t="s">
        <v>511</v>
      </c>
      <c r="C422" s="182">
        <v>1</v>
      </c>
      <c r="D422" s="142"/>
      <c r="E422" s="142"/>
      <c r="F422" s="142"/>
      <c r="G422" s="211" t="s">
        <v>298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730</v>
      </c>
      <c r="B423" s="133" t="s">
        <v>511</v>
      </c>
      <c r="C423" s="182">
        <v>1</v>
      </c>
      <c r="D423" s="142"/>
      <c r="E423" s="142"/>
      <c r="F423" s="142"/>
      <c r="G423" s="211" t="s">
        <v>298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494</v>
      </c>
      <c r="B424" s="133" t="s">
        <v>731</v>
      </c>
      <c r="C424" s="182">
        <v>1</v>
      </c>
      <c r="D424" s="141"/>
      <c r="E424" s="141"/>
      <c r="F424" s="141"/>
      <c r="G424" s="211" t="s">
        <v>298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499</v>
      </c>
      <c r="C425" s="182">
        <v>1</v>
      </c>
      <c r="D425" s="147"/>
      <c r="E425" s="147"/>
      <c r="F425" s="147"/>
      <c r="G425" s="213" t="s">
        <v>297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732</v>
      </c>
      <c r="B426" s="133" t="s">
        <v>731</v>
      </c>
      <c r="C426" s="182">
        <v>1</v>
      </c>
      <c r="D426" s="147"/>
      <c r="E426" s="147"/>
      <c r="F426" s="147"/>
      <c r="G426" s="213" t="s">
        <v>298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499</v>
      </c>
      <c r="C427" s="182">
        <v>1</v>
      </c>
      <c r="D427" s="147"/>
      <c r="E427" s="147"/>
      <c r="F427" s="147"/>
      <c r="G427" s="213" t="s">
        <v>297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733</v>
      </c>
      <c r="B428" s="133" t="s">
        <v>731</v>
      </c>
      <c r="C428" s="182">
        <v>1</v>
      </c>
      <c r="D428" s="147"/>
      <c r="E428" s="147"/>
      <c r="F428" s="147"/>
      <c r="G428" s="213" t="s">
        <v>298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499</v>
      </c>
      <c r="C429" s="182">
        <v>1</v>
      </c>
      <c r="D429" s="147"/>
      <c r="E429" s="147"/>
      <c r="F429" s="147"/>
      <c r="G429" s="213" t="s">
        <v>297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734</v>
      </c>
      <c r="B430" s="133" t="s">
        <v>731</v>
      </c>
      <c r="C430" s="182">
        <v>1</v>
      </c>
      <c r="D430" s="148"/>
      <c r="E430" s="148"/>
      <c r="F430" s="148"/>
      <c r="G430" s="214" t="s">
        <v>298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499</v>
      </c>
      <c r="C431" s="182">
        <v>1</v>
      </c>
      <c r="D431" s="142"/>
      <c r="E431" s="142"/>
      <c r="F431" s="142"/>
      <c r="G431" s="211" t="s">
        <v>297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735</v>
      </c>
      <c r="B433" s="133" t="s">
        <v>511</v>
      </c>
      <c r="C433" s="182">
        <v>1</v>
      </c>
      <c r="D433" s="141"/>
      <c r="E433" s="141"/>
      <c r="F433" s="141"/>
      <c r="G433" s="211" t="s">
        <v>298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736</v>
      </c>
      <c r="B434" s="133" t="s">
        <v>511</v>
      </c>
      <c r="C434" s="182">
        <v>1</v>
      </c>
      <c r="D434" s="147"/>
      <c r="E434" s="147"/>
      <c r="F434" s="147"/>
      <c r="G434" s="211" t="s">
        <v>298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737</v>
      </c>
      <c r="B435" s="133" t="s">
        <v>511</v>
      </c>
      <c r="C435" s="182">
        <v>1</v>
      </c>
      <c r="D435" s="148"/>
      <c r="E435" s="148"/>
      <c r="F435" s="148"/>
      <c r="G435" s="211" t="s">
        <v>298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738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495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142</v>
      </c>
      <c r="B439" s="133" t="s">
        <v>496</v>
      </c>
      <c r="C439" s="182">
        <v>1</v>
      </c>
      <c r="D439" s="145"/>
      <c r="E439" s="141"/>
      <c r="F439" s="141"/>
      <c r="G439" s="212" t="s">
        <v>298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143</v>
      </c>
      <c r="B440" s="133" t="s">
        <v>496</v>
      </c>
      <c r="C440" s="182">
        <v>1</v>
      </c>
      <c r="D440" s="146"/>
      <c r="E440" s="147"/>
      <c r="F440" s="147"/>
      <c r="G440" s="213" t="s">
        <v>298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497</v>
      </c>
      <c r="B441" s="133" t="s">
        <v>496</v>
      </c>
      <c r="C441" s="182">
        <v>1</v>
      </c>
      <c r="D441" s="142"/>
      <c r="E441" s="142"/>
      <c r="F441" s="142"/>
      <c r="G441" s="212" t="s">
        <v>298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144</v>
      </c>
      <c r="B442" s="133" t="s">
        <v>496</v>
      </c>
      <c r="C442" s="182">
        <v>1</v>
      </c>
      <c r="D442" s="142"/>
      <c r="E442" s="142"/>
      <c r="F442" s="142"/>
      <c r="G442" s="213" t="s">
        <v>298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145</v>
      </c>
      <c r="B443" s="133" t="s">
        <v>496</v>
      </c>
      <c r="C443" s="182">
        <v>1</v>
      </c>
      <c r="D443" s="142"/>
      <c r="E443" s="142"/>
      <c r="F443" s="142"/>
      <c r="G443" s="212" t="s">
        <v>298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739</v>
      </c>
      <c r="B444" s="133" t="s">
        <v>496</v>
      </c>
      <c r="C444" s="182">
        <v>1</v>
      </c>
      <c r="D444" s="142"/>
      <c r="E444" s="142"/>
      <c r="F444" s="142"/>
      <c r="G444" s="212" t="s">
        <v>298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146</v>
      </c>
      <c r="B445" s="133" t="s">
        <v>496</v>
      </c>
      <c r="C445" s="182">
        <v>1</v>
      </c>
      <c r="D445" s="142"/>
      <c r="E445" s="142"/>
      <c r="F445" s="142"/>
      <c r="G445" s="212" t="s">
        <v>298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147</v>
      </c>
      <c r="B446" s="133" t="s">
        <v>496</v>
      </c>
      <c r="C446" s="182">
        <v>1</v>
      </c>
      <c r="D446" s="142"/>
      <c r="E446" s="142"/>
      <c r="F446" s="142"/>
      <c r="G446" s="213" t="s">
        <v>298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6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148</v>
      </c>
      <c r="B448" s="133" t="s">
        <v>496</v>
      </c>
      <c r="C448" s="182">
        <v>1</v>
      </c>
      <c r="D448" s="142"/>
      <c r="E448" s="142"/>
      <c r="F448" s="142"/>
      <c r="G448" s="213" t="s">
        <v>298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149</v>
      </c>
      <c r="B449" s="133" t="s">
        <v>496</v>
      </c>
      <c r="C449" s="182">
        <v>1</v>
      </c>
      <c r="D449" s="142"/>
      <c r="E449" s="142"/>
      <c r="F449" s="142"/>
      <c r="G449" s="212" t="s">
        <v>298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150</v>
      </c>
      <c r="B450" s="133" t="s">
        <v>496</v>
      </c>
      <c r="C450" s="182">
        <v>1</v>
      </c>
      <c r="D450" s="142"/>
      <c r="E450" s="142"/>
      <c r="F450" s="142"/>
      <c r="G450" s="213" t="s">
        <v>298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151</v>
      </c>
      <c r="B451" s="133" t="s">
        <v>496</v>
      </c>
      <c r="C451" s="182">
        <v>1</v>
      </c>
      <c r="D451" s="142"/>
      <c r="E451" s="142"/>
      <c r="F451" s="142"/>
      <c r="G451" s="212" t="s">
        <v>298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152</v>
      </c>
      <c r="B452" s="133" t="s">
        <v>496</v>
      </c>
      <c r="C452" s="182">
        <v>1</v>
      </c>
      <c r="D452" s="142"/>
      <c r="E452" s="142"/>
      <c r="F452" s="142"/>
      <c r="G452" s="213" t="s">
        <v>298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6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740</v>
      </c>
      <c r="B454" s="133" t="s">
        <v>496</v>
      </c>
      <c r="C454" s="182">
        <v>1</v>
      </c>
      <c r="D454" s="142"/>
      <c r="E454" s="142"/>
      <c r="F454" s="142"/>
      <c r="G454" s="213" t="s">
        <v>298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172</v>
      </c>
      <c r="B455" s="133" t="s">
        <v>496</v>
      </c>
      <c r="C455" s="182">
        <v>1</v>
      </c>
      <c r="D455" s="142"/>
      <c r="E455" s="142"/>
      <c r="F455" s="142"/>
      <c r="G455" s="212" t="s">
        <v>298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</v>
      </c>
      <c r="B456" s="133" t="s">
        <v>496</v>
      </c>
      <c r="C456" s="182">
        <v>1</v>
      </c>
      <c r="D456" s="142"/>
      <c r="E456" s="142"/>
      <c r="F456" s="142"/>
      <c r="G456" s="212" t="s">
        <v>298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16</v>
      </c>
      <c r="B457" s="133" t="s">
        <v>496</v>
      </c>
      <c r="C457" s="182">
        <v>1</v>
      </c>
      <c r="D457" s="142"/>
      <c r="E457" s="142"/>
      <c r="F457" s="142"/>
      <c r="G457" s="212" t="s">
        <v>298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153</v>
      </c>
      <c r="B458" s="133" t="s">
        <v>496</v>
      </c>
      <c r="C458" s="182">
        <v>1</v>
      </c>
      <c r="D458" s="142"/>
      <c r="E458" s="142"/>
      <c r="F458" s="142"/>
      <c r="G458" s="213" t="s">
        <v>298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154</v>
      </c>
      <c r="B459" s="133" t="s">
        <v>496</v>
      </c>
      <c r="C459" s="182">
        <v>1</v>
      </c>
      <c r="D459" s="142"/>
      <c r="E459" s="142"/>
      <c r="F459" s="142"/>
      <c r="G459" s="212" t="s">
        <v>298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17</v>
      </c>
      <c r="B460" s="133" t="s">
        <v>496</v>
      </c>
      <c r="C460" s="182">
        <v>1</v>
      </c>
      <c r="D460" s="142"/>
      <c r="E460" s="142"/>
      <c r="F460" s="142"/>
      <c r="G460" s="213" t="s">
        <v>298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58</v>
      </c>
      <c r="B461" s="133" t="s">
        <v>496</v>
      </c>
      <c r="C461" s="182">
        <v>1</v>
      </c>
      <c r="D461" s="142"/>
      <c r="E461" s="142"/>
      <c r="F461" s="142"/>
      <c r="G461" s="212" t="s">
        <v>298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741</v>
      </c>
      <c r="B462" s="133" t="s">
        <v>496</v>
      </c>
      <c r="C462" s="182">
        <v>1</v>
      </c>
      <c r="D462" s="142"/>
      <c r="E462" s="142"/>
      <c r="F462" s="142"/>
      <c r="G462" s="212" t="s">
        <v>298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18</v>
      </c>
      <c r="B463" s="133" t="s">
        <v>496</v>
      </c>
      <c r="C463" s="182">
        <v>1</v>
      </c>
      <c r="D463" s="142"/>
      <c r="E463" s="142"/>
      <c r="F463" s="142"/>
      <c r="G463" s="212" t="s">
        <v>298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723</v>
      </c>
      <c r="B464" s="133" t="s">
        <v>496</v>
      </c>
      <c r="C464" s="182">
        <v>1</v>
      </c>
      <c r="D464" s="142"/>
      <c r="E464" s="142"/>
      <c r="F464" s="142"/>
      <c r="G464" s="213" t="s">
        <v>298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742</v>
      </c>
      <c r="B465" s="133" t="s">
        <v>496</v>
      </c>
      <c r="C465" s="182">
        <v>1</v>
      </c>
      <c r="D465" s="142"/>
      <c r="E465" s="142"/>
      <c r="F465" s="142"/>
      <c r="G465" s="213" t="s">
        <v>298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19</v>
      </c>
      <c r="B466" s="133" t="s">
        <v>496</v>
      </c>
      <c r="C466" s="182">
        <v>1</v>
      </c>
      <c r="D466" s="142"/>
      <c r="E466" s="142"/>
      <c r="F466" s="142"/>
      <c r="G466" s="213" t="s">
        <v>298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20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155</v>
      </c>
      <c r="B468" s="133" t="s">
        <v>496</v>
      </c>
      <c r="C468" s="182">
        <v>1</v>
      </c>
      <c r="D468" s="142"/>
      <c r="E468" s="142"/>
      <c r="F468" s="142"/>
      <c r="G468" s="213" t="s">
        <v>298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6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157</v>
      </c>
      <c r="B470" s="133" t="s">
        <v>496</v>
      </c>
      <c r="C470" s="182">
        <v>1</v>
      </c>
      <c r="D470" s="142"/>
      <c r="E470" s="142"/>
      <c r="F470" s="142"/>
      <c r="G470" s="213" t="s">
        <v>298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21</v>
      </c>
      <c r="B471" s="133" t="s">
        <v>496</v>
      </c>
      <c r="C471" s="182">
        <v>1</v>
      </c>
      <c r="D471" s="142"/>
      <c r="E471" s="142"/>
      <c r="F471" s="142"/>
      <c r="G471" s="212" t="s">
        <v>298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743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744</v>
      </c>
      <c r="B473" s="133" t="s">
        <v>496</v>
      </c>
      <c r="C473" s="182">
        <v>1</v>
      </c>
      <c r="D473" s="142"/>
      <c r="E473" s="142"/>
      <c r="F473" s="142"/>
      <c r="G473" s="212" t="s">
        <v>298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158</v>
      </c>
      <c r="B474" s="133" t="s">
        <v>496</v>
      </c>
      <c r="C474" s="182">
        <v>1</v>
      </c>
      <c r="D474" s="142"/>
      <c r="E474" s="142"/>
      <c r="F474" s="142"/>
      <c r="G474" s="213" t="s">
        <v>298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159</v>
      </c>
      <c r="B475" s="133" t="s">
        <v>496</v>
      </c>
      <c r="C475" s="182">
        <v>1</v>
      </c>
      <c r="D475" s="142"/>
      <c r="E475" s="142"/>
      <c r="F475" s="142"/>
      <c r="G475" s="212" t="s">
        <v>298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161</v>
      </c>
      <c r="B476" s="133" t="s">
        <v>496</v>
      </c>
      <c r="C476" s="182">
        <v>1</v>
      </c>
      <c r="D476" s="142"/>
      <c r="E476" s="142"/>
      <c r="F476" s="142"/>
      <c r="G476" s="213" t="s">
        <v>298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160</v>
      </c>
      <c r="B477" s="133" t="s">
        <v>496</v>
      </c>
      <c r="C477" s="182">
        <v>1</v>
      </c>
      <c r="D477" s="142"/>
      <c r="E477" s="142"/>
      <c r="F477" s="142"/>
      <c r="G477" s="212" t="s">
        <v>298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162</v>
      </c>
      <c r="B478" s="133" t="s">
        <v>496</v>
      </c>
      <c r="C478" s="182">
        <v>1</v>
      </c>
      <c r="D478" s="142"/>
      <c r="E478" s="142"/>
      <c r="F478" s="142"/>
      <c r="G478" s="213" t="s">
        <v>298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163</v>
      </c>
      <c r="B479" s="133" t="s">
        <v>496</v>
      </c>
      <c r="C479" s="182">
        <v>1</v>
      </c>
      <c r="D479" s="142"/>
      <c r="E479" s="142"/>
      <c r="F479" s="142"/>
      <c r="G479" s="212" t="s">
        <v>298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164</v>
      </c>
      <c r="B480" s="133" t="s">
        <v>496</v>
      </c>
      <c r="C480" s="182">
        <v>1</v>
      </c>
      <c r="D480" s="142"/>
      <c r="E480" s="142"/>
      <c r="F480" s="142"/>
      <c r="G480" s="213" t="s">
        <v>298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165</v>
      </c>
      <c r="B481" s="133" t="s">
        <v>496</v>
      </c>
      <c r="C481" s="182">
        <v>1</v>
      </c>
      <c r="D481" s="142"/>
      <c r="E481" s="142"/>
      <c r="F481" s="142"/>
      <c r="G481" s="212" t="s">
        <v>298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166</v>
      </c>
      <c r="B482" s="133" t="s">
        <v>496</v>
      </c>
      <c r="C482" s="182">
        <v>1</v>
      </c>
      <c r="D482" s="142"/>
      <c r="E482" s="142"/>
      <c r="F482" s="142"/>
      <c r="G482" s="212" t="s">
        <v>298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167</v>
      </c>
      <c r="B483" s="133" t="s">
        <v>496</v>
      </c>
      <c r="C483" s="182">
        <v>1</v>
      </c>
      <c r="D483" s="142"/>
      <c r="E483" s="142"/>
      <c r="F483" s="142"/>
      <c r="G483" s="212" t="s">
        <v>298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6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745</v>
      </c>
      <c r="B485" s="133" t="s">
        <v>496</v>
      </c>
      <c r="C485" s="182">
        <v>1</v>
      </c>
      <c r="D485" s="142"/>
      <c r="E485" s="142"/>
      <c r="F485" s="142"/>
      <c r="G485" s="212" t="s">
        <v>298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168</v>
      </c>
      <c r="B486" s="133" t="s">
        <v>496</v>
      </c>
      <c r="C486" s="182">
        <v>1</v>
      </c>
      <c r="D486" s="142"/>
      <c r="E486" s="142"/>
      <c r="F486" s="142"/>
      <c r="G486" s="213" t="s">
        <v>298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169</v>
      </c>
      <c r="B487" s="133" t="s">
        <v>496</v>
      </c>
      <c r="C487" s="182">
        <v>1</v>
      </c>
      <c r="D487" s="142"/>
      <c r="E487" s="142"/>
      <c r="F487" s="142"/>
      <c r="G487" s="212" t="s">
        <v>298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746</v>
      </c>
      <c r="B488" s="133" t="s">
        <v>496</v>
      </c>
      <c r="C488" s="182">
        <v>1</v>
      </c>
      <c r="D488" s="142"/>
      <c r="E488" s="142"/>
      <c r="F488" s="142"/>
      <c r="G488" s="213" t="s">
        <v>298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70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747</v>
      </c>
      <c r="B490" s="133" t="s">
        <v>496</v>
      </c>
      <c r="C490" s="182">
        <v>1</v>
      </c>
      <c r="D490" s="142"/>
      <c r="E490" s="142"/>
      <c r="F490" s="142"/>
      <c r="G490" s="213" t="s">
        <v>298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748</v>
      </c>
      <c r="B491" s="133" t="s">
        <v>496</v>
      </c>
      <c r="C491" s="182">
        <v>1</v>
      </c>
      <c r="D491" s="142"/>
      <c r="E491" s="142"/>
      <c r="F491" s="142"/>
      <c r="G491" s="212" t="s">
        <v>298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749</v>
      </c>
      <c r="B492" s="133" t="s">
        <v>496</v>
      </c>
      <c r="C492" s="182">
        <v>1</v>
      </c>
      <c r="D492" s="142"/>
      <c r="E492" s="142"/>
      <c r="F492" s="142"/>
      <c r="G492" s="213" t="s">
        <v>298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750</v>
      </c>
      <c r="B493" s="133" t="s">
        <v>496</v>
      </c>
      <c r="C493" s="182">
        <v>1</v>
      </c>
      <c r="D493" s="142"/>
      <c r="E493" s="142"/>
      <c r="F493" s="142"/>
      <c r="G493" s="212" t="s">
        <v>298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170</v>
      </c>
      <c r="B494" s="133" t="s">
        <v>496</v>
      </c>
      <c r="C494" s="182">
        <v>1</v>
      </c>
      <c r="D494" s="142"/>
      <c r="E494" s="142"/>
      <c r="F494" s="142"/>
      <c r="G494" s="213" t="s">
        <v>298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405</v>
      </c>
      <c r="B495" s="133" t="s">
        <v>496</v>
      </c>
      <c r="C495" s="182">
        <v>1</v>
      </c>
      <c r="D495" s="142"/>
      <c r="E495" s="142"/>
      <c r="F495" s="142"/>
      <c r="G495" s="212" t="s">
        <v>298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141</v>
      </c>
      <c r="B496" s="133" t="s">
        <v>496</v>
      </c>
      <c r="C496" s="182">
        <v>1</v>
      </c>
      <c r="D496" s="142"/>
      <c r="E496" s="142"/>
      <c r="F496" s="142"/>
      <c r="G496" s="213" t="s">
        <v>298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171</v>
      </c>
      <c r="B497" s="133" t="s">
        <v>496</v>
      </c>
      <c r="C497" s="182">
        <v>1</v>
      </c>
      <c r="D497" s="142"/>
      <c r="E497" s="142"/>
      <c r="F497" s="142"/>
      <c r="G497" s="212" t="s">
        <v>298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751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177</v>
      </c>
      <c r="B500" s="196" t="s">
        <v>496</v>
      </c>
      <c r="C500" s="182">
        <v>1</v>
      </c>
      <c r="D500" s="141"/>
      <c r="E500" s="141"/>
      <c r="F500" s="142"/>
      <c r="G500" s="211" t="s">
        <v>298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70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752</v>
      </c>
      <c r="B502" s="196" t="s">
        <v>496</v>
      </c>
      <c r="C502" s="182">
        <v>1</v>
      </c>
      <c r="D502" s="147"/>
      <c r="E502" s="147"/>
      <c r="F502" s="142"/>
      <c r="G502" s="211" t="s">
        <v>298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753</v>
      </c>
      <c r="B503" s="196" t="s">
        <v>496</v>
      </c>
      <c r="C503" s="182">
        <v>1</v>
      </c>
      <c r="D503" s="147"/>
      <c r="E503" s="147"/>
      <c r="F503" s="142"/>
      <c r="G503" s="211" t="s">
        <v>298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754</v>
      </c>
      <c r="B504" s="196" t="s">
        <v>496</v>
      </c>
      <c r="C504" s="182">
        <v>1</v>
      </c>
      <c r="D504" s="147"/>
      <c r="E504" s="147"/>
      <c r="F504" s="142"/>
      <c r="G504" s="211" t="s">
        <v>298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755</v>
      </c>
      <c r="B505" s="196" t="s">
        <v>496</v>
      </c>
      <c r="C505" s="182">
        <v>1</v>
      </c>
      <c r="D505" s="147"/>
      <c r="E505" s="147"/>
      <c r="F505" s="142"/>
      <c r="G505" s="211" t="s">
        <v>298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756</v>
      </c>
      <c r="B506" s="196" t="s">
        <v>496</v>
      </c>
      <c r="C506" s="182">
        <v>1</v>
      </c>
      <c r="D506" s="147"/>
      <c r="E506" s="147"/>
      <c r="F506" s="142"/>
      <c r="G506" s="211" t="s">
        <v>298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757</v>
      </c>
      <c r="B507" s="196" t="s">
        <v>496</v>
      </c>
      <c r="C507" s="182">
        <v>1</v>
      </c>
      <c r="D507" s="147"/>
      <c r="E507" s="147"/>
      <c r="F507" s="142"/>
      <c r="G507" s="211" t="s">
        <v>298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758</v>
      </c>
      <c r="B508" s="196" t="s">
        <v>496</v>
      </c>
      <c r="C508" s="182">
        <v>1</v>
      </c>
      <c r="D508" s="147"/>
      <c r="E508" s="147"/>
      <c r="F508" s="142"/>
      <c r="G508" s="211" t="s">
        <v>298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759</v>
      </c>
      <c r="B509" s="196" t="s">
        <v>496</v>
      </c>
      <c r="C509" s="182">
        <v>1</v>
      </c>
      <c r="D509" s="147"/>
      <c r="E509" s="147"/>
      <c r="F509" s="142"/>
      <c r="G509" s="211" t="s">
        <v>298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179</v>
      </c>
      <c r="B510" s="196" t="s">
        <v>499</v>
      </c>
      <c r="C510" s="182">
        <v>1</v>
      </c>
      <c r="D510" s="147"/>
      <c r="E510" s="147"/>
      <c r="F510" s="142"/>
      <c r="G510" s="211" t="s">
        <v>297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760</v>
      </c>
      <c r="B511" s="196" t="s">
        <v>761</v>
      </c>
      <c r="C511" s="182">
        <v>1</v>
      </c>
      <c r="D511" s="147"/>
      <c r="E511" s="147"/>
      <c r="F511" s="142"/>
      <c r="G511" s="211" t="s">
        <v>298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180</v>
      </c>
      <c r="B512" s="196" t="s">
        <v>496</v>
      </c>
      <c r="C512" s="182">
        <v>1</v>
      </c>
      <c r="D512" s="147"/>
      <c r="E512" s="147"/>
      <c r="F512" s="142"/>
      <c r="G512" s="211" t="s">
        <v>298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70</v>
      </c>
      <c r="B513" s="196" t="s">
        <v>22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181</v>
      </c>
      <c r="B514" s="196" t="s">
        <v>496</v>
      </c>
      <c r="C514" s="182">
        <v>1</v>
      </c>
      <c r="D514" s="147"/>
      <c r="E514" s="147"/>
      <c r="F514" s="142"/>
      <c r="G514" s="211" t="s">
        <v>298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762</v>
      </c>
      <c r="B515" s="196" t="s">
        <v>496</v>
      </c>
      <c r="C515" s="182">
        <v>1</v>
      </c>
      <c r="D515" s="147"/>
      <c r="E515" s="147"/>
      <c r="F515" s="142"/>
      <c r="G515" s="211" t="s">
        <v>298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182</v>
      </c>
      <c r="B516" s="196" t="s">
        <v>496</v>
      </c>
      <c r="C516" s="182">
        <v>1</v>
      </c>
      <c r="D516" s="147"/>
      <c r="E516" s="147"/>
      <c r="F516" s="142"/>
      <c r="G516" s="211" t="s">
        <v>298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763</v>
      </c>
      <c r="B517" s="196" t="s">
        <v>496</v>
      </c>
      <c r="C517" s="182">
        <v>1</v>
      </c>
      <c r="D517" s="147"/>
      <c r="E517" s="147"/>
      <c r="F517" s="142"/>
      <c r="G517" s="211" t="s">
        <v>298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183</v>
      </c>
      <c r="B518" s="196" t="s">
        <v>496</v>
      </c>
      <c r="C518" s="182">
        <v>1</v>
      </c>
      <c r="D518" s="148"/>
      <c r="E518" s="148"/>
      <c r="F518" s="142"/>
      <c r="G518" s="211" t="s">
        <v>298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764</v>
      </c>
      <c r="B519" s="196" t="s">
        <v>184</v>
      </c>
      <c r="C519" s="182">
        <v>1</v>
      </c>
      <c r="D519"/>
      <c r="E519" s="142"/>
      <c r="F519" s="142"/>
      <c r="G519" s="211" t="s">
        <v>298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246</v>
      </c>
      <c r="B520" s="196" t="s">
        <v>499</v>
      </c>
      <c r="C520" s="182">
        <v>1</v>
      </c>
      <c r="D520" s="142"/>
      <c r="E520" s="142"/>
      <c r="F520" s="142"/>
      <c r="G520" s="211" t="s">
        <v>297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765</v>
      </c>
      <c r="B521" s="196" t="s">
        <v>184</v>
      </c>
      <c r="C521" s="182">
        <v>1</v>
      </c>
      <c r="D521" s="142"/>
      <c r="E521" s="142"/>
      <c r="F521" s="142"/>
      <c r="G521" s="211" t="s">
        <v>298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185</v>
      </c>
      <c r="B522" s="196" t="s">
        <v>101</v>
      </c>
      <c r="C522" s="182">
        <v>1</v>
      </c>
      <c r="D522" s="142"/>
      <c r="E522" s="142"/>
      <c r="F522" s="142"/>
      <c r="G522" s="211" t="s">
        <v>298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766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173</v>
      </c>
      <c r="B525" s="196" t="s">
        <v>430</v>
      </c>
      <c r="C525" s="182">
        <v>1</v>
      </c>
      <c r="D525" s="141"/>
      <c r="E525" s="141"/>
      <c r="F525" s="141"/>
      <c r="G525" s="211" t="s">
        <v>298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767</v>
      </c>
      <c r="B526" s="196" t="s">
        <v>430</v>
      </c>
      <c r="C526" s="182">
        <v>1</v>
      </c>
      <c r="D526" s="147"/>
      <c r="E526" s="147"/>
      <c r="F526" s="147"/>
      <c r="G526" s="211" t="s">
        <v>298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770</v>
      </c>
      <c r="B527" s="196" t="s">
        <v>22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771</v>
      </c>
      <c r="B528" s="196" t="s">
        <v>430</v>
      </c>
      <c r="C528" s="182">
        <v>1</v>
      </c>
      <c r="D528" s="147"/>
      <c r="E528" s="147"/>
      <c r="F528" s="147"/>
      <c r="G528" s="211" t="s">
        <v>298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772</v>
      </c>
      <c r="B529" s="196" t="s">
        <v>430</v>
      </c>
      <c r="C529" s="182">
        <v>1</v>
      </c>
      <c r="D529" s="147"/>
      <c r="E529" s="147"/>
      <c r="F529" s="147"/>
      <c r="G529" s="211" t="s">
        <v>298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773</v>
      </c>
      <c r="B530" s="196" t="s">
        <v>430</v>
      </c>
      <c r="C530" s="182">
        <v>1</v>
      </c>
      <c r="D530" s="147"/>
      <c r="E530" s="147"/>
      <c r="F530" s="147"/>
      <c r="G530" s="211" t="s">
        <v>298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774</v>
      </c>
      <c r="B531" s="196" t="s">
        <v>430</v>
      </c>
      <c r="C531" s="182">
        <v>1</v>
      </c>
      <c r="D531" s="147"/>
      <c r="E531" s="147"/>
      <c r="F531" s="147"/>
      <c r="G531" s="211" t="s">
        <v>298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775</v>
      </c>
      <c r="B532" s="196" t="s">
        <v>430</v>
      </c>
      <c r="C532" s="182">
        <v>1</v>
      </c>
      <c r="D532" s="147"/>
      <c r="E532" s="147"/>
      <c r="F532" s="147"/>
      <c r="G532" s="211" t="s">
        <v>298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776</v>
      </c>
      <c r="B533" s="196" t="s">
        <v>22</v>
      </c>
      <c r="C533" s="182">
        <v>1</v>
      </c>
      <c r="D533" s="147"/>
      <c r="E533" s="147"/>
      <c r="F533" s="147"/>
      <c r="G533" s="211" t="s">
        <v>298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777</v>
      </c>
      <c r="B534" s="196" t="s">
        <v>430</v>
      </c>
      <c r="C534" s="182">
        <v>1</v>
      </c>
      <c r="D534" s="147"/>
      <c r="E534" s="147"/>
      <c r="F534" s="147"/>
      <c r="G534" s="211" t="s">
        <v>298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778</v>
      </c>
      <c r="B535" s="196" t="s">
        <v>430</v>
      </c>
      <c r="C535" s="182">
        <v>1</v>
      </c>
      <c r="D535" s="147"/>
      <c r="E535" s="147"/>
      <c r="F535" s="147"/>
      <c r="G535" s="211" t="s">
        <v>298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779</v>
      </c>
      <c r="B536" s="196" t="s">
        <v>430</v>
      </c>
      <c r="C536" s="182">
        <v>1</v>
      </c>
      <c r="D536" s="147"/>
      <c r="E536" s="147"/>
      <c r="F536" s="147"/>
      <c r="G536" s="211" t="s">
        <v>298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780</v>
      </c>
      <c r="B537" s="196" t="s">
        <v>430</v>
      </c>
      <c r="C537" s="182">
        <v>1</v>
      </c>
      <c r="D537" s="147"/>
      <c r="E537" s="147"/>
      <c r="F537" s="147"/>
      <c r="G537" s="211" t="s">
        <v>298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174</v>
      </c>
      <c r="B538" s="196" t="s">
        <v>430</v>
      </c>
      <c r="C538" s="182">
        <v>1</v>
      </c>
      <c r="D538" s="148"/>
      <c r="E538" s="148"/>
      <c r="F538" s="148"/>
      <c r="G538" s="211" t="s">
        <v>298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244</v>
      </c>
      <c r="B539" s="196" t="s">
        <v>101</v>
      </c>
      <c r="C539" s="182">
        <v>1</v>
      </c>
      <c r="D539" s="142"/>
      <c r="E539" s="142"/>
      <c r="F539" s="142"/>
      <c r="G539" s="211" t="s">
        <v>298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245</v>
      </c>
      <c r="B540" s="196" t="s">
        <v>101</v>
      </c>
      <c r="C540" s="182">
        <v>1</v>
      </c>
      <c r="D540" s="142"/>
      <c r="E540" s="142"/>
      <c r="F540" s="142"/>
      <c r="G540" s="211" t="s">
        <v>298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175</v>
      </c>
      <c r="B541" s="196" t="s">
        <v>430</v>
      </c>
      <c r="C541" s="182">
        <v>1</v>
      </c>
      <c r="D541" s="142"/>
      <c r="E541" s="142"/>
      <c r="F541" s="155"/>
      <c r="G541" s="211" t="s">
        <v>298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781</v>
      </c>
      <c r="B542" s="196" t="s">
        <v>430</v>
      </c>
      <c r="C542" s="182">
        <v>1</v>
      </c>
      <c r="D542" s="142"/>
      <c r="E542"/>
      <c r="F542" s="155"/>
      <c r="G542" s="211" t="s">
        <v>298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782</v>
      </c>
      <c r="B543" s="196" t="s">
        <v>137</v>
      </c>
      <c r="C543" s="182">
        <v>1</v>
      </c>
      <c r="D543" s="142"/>
      <c r="E543" s="142"/>
      <c r="F543" s="142"/>
      <c r="G543" s="211" t="s">
        <v>298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783</v>
      </c>
      <c r="B544" s="196" t="s">
        <v>430</v>
      </c>
      <c r="C544" s="182">
        <v>1</v>
      </c>
      <c r="D544" s="156"/>
      <c r="E544" s="141"/>
      <c r="F544" s="141"/>
      <c r="G544" s="211" t="s">
        <v>298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784</v>
      </c>
      <c r="B545" s="196" t="s">
        <v>176</v>
      </c>
      <c r="C545" s="182">
        <v>1</v>
      </c>
      <c r="D545" s="157"/>
      <c r="E545" s="147"/>
      <c r="F545" s="147"/>
      <c r="G545" s="211" t="s">
        <v>298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27</v>
      </c>
      <c r="B546" s="196" t="s">
        <v>176</v>
      </c>
      <c r="C546" s="182">
        <v>1</v>
      </c>
      <c r="D546" s="157"/>
      <c r="E546" s="148"/>
      <c r="F546" s="148"/>
      <c r="G546" s="211" t="s">
        <v>298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258</v>
      </c>
      <c r="B547" s="196" t="s">
        <v>101</v>
      </c>
      <c r="C547" s="182">
        <v>1</v>
      </c>
      <c r="D547" s="142"/>
      <c r="E547" s="148"/>
      <c r="F547" s="142"/>
      <c r="G547" s="211" t="s">
        <v>298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785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786</v>
      </c>
      <c r="B550" s="196" t="s">
        <v>97</v>
      </c>
      <c r="C550" s="182">
        <v>1</v>
      </c>
      <c r="D550" s="134"/>
      <c r="E550" s="134"/>
      <c r="F550" s="134"/>
      <c r="G550" s="211" t="s">
        <v>298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190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191</v>
      </c>
      <c r="B552" s="196" t="s">
        <v>137</v>
      </c>
      <c r="C552" s="182">
        <v>1</v>
      </c>
      <c r="D552" s="142"/>
      <c r="E552" s="142"/>
      <c r="F552" s="142"/>
      <c r="G552" s="211" t="s">
        <v>298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192</v>
      </c>
      <c r="B553" s="196" t="s">
        <v>97</v>
      </c>
      <c r="C553" s="182">
        <v>1</v>
      </c>
      <c r="D553" s="142"/>
      <c r="E553"/>
      <c r="F553" s="142"/>
      <c r="G553" s="211" t="s">
        <v>298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193</v>
      </c>
      <c r="B554" s="196" t="s">
        <v>97</v>
      </c>
      <c r="C554" s="182">
        <v>1</v>
      </c>
      <c r="D554" s="142"/>
      <c r="E554" s="142"/>
      <c r="F554" s="141"/>
      <c r="G554" s="211" t="s">
        <v>298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194</v>
      </c>
      <c r="B555" s="196" t="s">
        <v>97</v>
      </c>
      <c r="C555" s="182">
        <v>1</v>
      </c>
      <c r="D555" s="142"/>
      <c r="E555" s="142"/>
      <c r="F555" s="147"/>
      <c r="G555" s="211" t="s">
        <v>298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195</v>
      </c>
      <c r="B556" s="196" t="s">
        <v>22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193</v>
      </c>
      <c r="B557" s="196" t="s">
        <v>137</v>
      </c>
      <c r="C557" s="182">
        <v>1</v>
      </c>
      <c r="D557" s="142"/>
      <c r="E557" s="142"/>
      <c r="F557" s="147"/>
      <c r="G557" s="211" t="s">
        <v>298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194</v>
      </c>
      <c r="B558" s="196" t="s">
        <v>137</v>
      </c>
      <c r="C558" s="182">
        <v>1</v>
      </c>
      <c r="D558" s="142"/>
      <c r="E558" s="142"/>
      <c r="F558" s="148"/>
      <c r="G558" s="211" t="s">
        <v>298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71</v>
      </c>
      <c r="B559" s="196" t="s">
        <v>203</v>
      </c>
      <c r="C559" s="182">
        <v>1</v>
      </c>
      <c r="D559" s="141"/>
      <c r="E559" s="141"/>
      <c r="F559" s="141"/>
      <c r="G559" s="211" t="s">
        <v>298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787</v>
      </c>
      <c r="B560" s="196" t="s">
        <v>203</v>
      </c>
      <c r="C560" s="182">
        <v>1</v>
      </c>
      <c r="D560" s="147"/>
      <c r="E560" s="147"/>
      <c r="F560" s="147"/>
      <c r="G560" s="211" t="s">
        <v>298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788</v>
      </c>
      <c r="B561" s="196" t="s">
        <v>203</v>
      </c>
      <c r="C561" s="182">
        <v>1</v>
      </c>
      <c r="D561" s="148"/>
      <c r="E561" s="148"/>
      <c r="F561" s="148"/>
      <c r="G561" s="211" t="s">
        <v>298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789</v>
      </c>
      <c r="B562" s="196" t="s">
        <v>247</v>
      </c>
      <c r="C562" s="182">
        <v>1</v>
      </c>
      <c r="D562" s="142"/>
      <c r="E562" s="142"/>
      <c r="F562" s="142"/>
      <c r="G562" s="211" t="s">
        <v>298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196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790</v>
      </c>
      <c r="B564" s="196" t="s">
        <v>197</v>
      </c>
      <c r="C564" s="182">
        <v>1</v>
      </c>
      <c r="D564" s="142"/>
      <c r="E564" s="142"/>
      <c r="F564" s="142"/>
      <c r="G564" s="211" t="s">
        <v>298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791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792</v>
      </c>
      <c r="B566" s="196" t="s">
        <v>198</v>
      </c>
      <c r="C566" s="182">
        <v>1</v>
      </c>
      <c r="D566" s="134"/>
      <c r="E566" s="134"/>
      <c r="F566" s="134"/>
      <c r="G566" s="211" t="s">
        <v>298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793</v>
      </c>
      <c r="B567" s="196" t="s">
        <v>198</v>
      </c>
      <c r="C567" s="182">
        <v>1</v>
      </c>
      <c r="D567" s="134"/>
      <c r="E567" s="134"/>
      <c r="F567" s="134"/>
      <c r="G567" s="211" t="s">
        <v>298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794</v>
      </c>
      <c r="B568" s="196" t="s">
        <v>198</v>
      </c>
      <c r="C568" s="182">
        <v>1</v>
      </c>
      <c r="D568" s="134"/>
      <c r="E568" s="134"/>
      <c r="F568" s="134"/>
      <c r="G568" s="211" t="s">
        <v>298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795</v>
      </c>
      <c r="B569" s="196" t="s">
        <v>447</v>
      </c>
      <c r="C569" s="182">
        <v>1</v>
      </c>
      <c r="D569" s="134"/>
      <c r="E569" s="134"/>
      <c r="F569" s="134"/>
      <c r="G569" s="211" t="s">
        <v>298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796</v>
      </c>
      <c r="B570" s="196" t="s">
        <v>198</v>
      </c>
      <c r="C570" s="182">
        <v>1</v>
      </c>
      <c r="D570" s="134"/>
      <c r="E570" s="134"/>
      <c r="F570" s="134"/>
      <c r="G570" s="211" t="s">
        <v>298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797</v>
      </c>
      <c r="B571" s="196" t="s">
        <v>68</v>
      </c>
      <c r="C571" s="182">
        <v>1</v>
      </c>
      <c r="D571" s="142"/>
      <c r="E571" s="142"/>
      <c r="F571" s="142"/>
      <c r="G571" s="211" t="s">
        <v>298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798</v>
      </c>
      <c r="B572" s="196" t="s">
        <v>69</v>
      </c>
      <c r="C572" s="182">
        <v>1</v>
      </c>
      <c r="D572" s="142"/>
      <c r="E572" s="142"/>
      <c r="F572" s="142"/>
      <c r="G572" s="211" t="s">
        <v>298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70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799</v>
      </c>
      <c r="B574" s="196" t="s">
        <v>69</v>
      </c>
      <c r="C574" s="182">
        <v>1</v>
      </c>
      <c r="D574" s="142"/>
      <c r="E574" s="142"/>
      <c r="F574" s="142"/>
      <c r="G574" s="211" t="s">
        <v>298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800</v>
      </c>
      <c r="B575" s="196" t="s">
        <v>69</v>
      </c>
      <c r="C575" s="182">
        <v>1</v>
      </c>
      <c r="D575" s="142"/>
      <c r="E575" s="142"/>
      <c r="F575" s="142"/>
      <c r="G575" s="211" t="s">
        <v>298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801</v>
      </c>
      <c r="B576" s="196" t="s">
        <v>802</v>
      </c>
      <c r="C576" s="182">
        <v>1</v>
      </c>
      <c r="D576" s="142"/>
      <c r="E576" s="142"/>
      <c r="F576" s="141"/>
      <c r="G576" s="211" t="s">
        <v>298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803</v>
      </c>
      <c r="B577" s="196" t="s">
        <v>802</v>
      </c>
      <c r="C577" s="182">
        <v>1</v>
      </c>
      <c r="D577" s="142"/>
      <c r="E577" s="142"/>
      <c r="F577" s="148"/>
      <c r="G577" s="211" t="s">
        <v>298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804</v>
      </c>
      <c r="B578" s="196" t="s">
        <v>805</v>
      </c>
      <c r="C578" s="182">
        <v>1</v>
      </c>
      <c r="D578" s="134"/>
      <c r="E578" s="134"/>
      <c r="F578" s="134"/>
      <c r="G578" s="211" t="s">
        <v>298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189</v>
      </c>
      <c r="B579" s="196" t="s">
        <v>806</v>
      </c>
      <c r="C579" s="182">
        <v>1</v>
      </c>
      <c r="D579" s="141"/>
      <c r="E579" s="141"/>
      <c r="F579" s="141"/>
      <c r="G579" s="211" t="s">
        <v>298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807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744</v>
      </c>
      <c r="B581" s="196" t="s">
        <v>806</v>
      </c>
      <c r="C581" s="182">
        <v>1</v>
      </c>
      <c r="D581" s="147"/>
      <c r="E581" s="147"/>
      <c r="F581" s="147"/>
      <c r="G581" s="211" t="s">
        <v>298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808</v>
      </c>
      <c r="B582" s="196" t="s">
        <v>806</v>
      </c>
      <c r="C582" s="182">
        <v>1</v>
      </c>
      <c r="D582" s="147"/>
      <c r="E582" s="147"/>
      <c r="F582" s="147"/>
      <c r="G582" s="211" t="s">
        <v>298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809</v>
      </c>
      <c r="B583" s="196" t="s">
        <v>806</v>
      </c>
      <c r="C583" s="182">
        <v>1</v>
      </c>
      <c r="D583" s="148"/>
      <c r="E583" s="148"/>
      <c r="F583" s="148"/>
      <c r="G583" s="211" t="s">
        <v>298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810</v>
      </c>
      <c r="B584" s="196" t="s">
        <v>811</v>
      </c>
      <c r="C584" s="182">
        <v>1</v>
      </c>
      <c r="D584" s="142"/>
      <c r="E584" s="142"/>
      <c r="F584" s="141"/>
      <c r="G584" s="211" t="s">
        <v>298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812</v>
      </c>
      <c r="B585" s="196" t="s">
        <v>26</v>
      </c>
      <c r="C585" s="182">
        <v>1</v>
      </c>
      <c r="D585" s="142"/>
      <c r="E585" s="141"/>
      <c r="F585" s="141"/>
      <c r="G585" s="211" t="s">
        <v>298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813</v>
      </c>
      <c r="B586" s="196" t="s">
        <v>101</v>
      </c>
      <c r="C586" s="182">
        <v>1</v>
      </c>
      <c r="D586" s="142"/>
      <c r="E586" s="148"/>
      <c r="F586" s="148"/>
      <c r="G586" s="211" t="s">
        <v>298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248</v>
      </c>
      <c r="B587" s="196" t="s">
        <v>814</v>
      </c>
      <c r="C587" s="182">
        <v>1</v>
      </c>
      <c r="D587" s="142"/>
      <c r="E587" s="142"/>
      <c r="F587" s="142"/>
      <c r="G587" s="211" t="s">
        <v>298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815</v>
      </c>
      <c r="B588" s="196" t="s">
        <v>215</v>
      </c>
      <c r="C588" s="182">
        <v>1</v>
      </c>
      <c r="D588" s="142"/>
      <c r="E588" s="142"/>
      <c r="F588" s="142"/>
      <c r="G588" s="211" t="s">
        <v>298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815</v>
      </c>
      <c r="B589" s="196" t="s">
        <v>816</v>
      </c>
      <c r="C589" s="182">
        <v>1</v>
      </c>
      <c r="D589" s="142"/>
      <c r="E589" s="142"/>
      <c r="F589" s="142"/>
      <c r="G589" s="211" t="s">
        <v>298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817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818</v>
      </c>
      <c r="B592" s="196" t="s">
        <v>98</v>
      </c>
      <c r="C592" s="182">
        <v>1</v>
      </c>
      <c r="D592" s="142"/>
      <c r="E592" s="142"/>
      <c r="F592" s="142"/>
      <c r="G592" s="211" t="s">
        <v>298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743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744</v>
      </c>
      <c r="B594" s="196" t="s">
        <v>98</v>
      </c>
      <c r="C594" s="182">
        <v>1</v>
      </c>
      <c r="D594" s="142"/>
      <c r="E594" s="142"/>
      <c r="F594" s="142"/>
      <c r="G594" s="211" t="s">
        <v>298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819</v>
      </c>
      <c r="B595" s="196" t="s">
        <v>98</v>
      </c>
      <c r="C595" s="182">
        <v>1</v>
      </c>
      <c r="D595" s="142"/>
      <c r="E595" s="142"/>
      <c r="F595" s="142"/>
      <c r="G595" s="211" t="s">
        <v>298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820</v>
      </c>
      <c r="B596" s="196" t="s">
        <v>98</v>
      </c>
      <c r="C596" s="182">
        <v>1</v>
      </c>
      <c r="D596" s="142"/>
      <c r="E596" s="142"/>
      <c r="F596" s="142"/>
      <c r="G596" s="211" t="s">
        <v>298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821</v>
      </c>
      <c r="B597" s="196" t="s">
        <v>72</v>
      </c>
      <c r="C597" s="182">
        <v>1</v>
      </c>
      <c r="D597" s="142"/>
      <c r="E597" s="142"/>
      <c r="F597" s="142"/>
      <c r="G597" s="211" t="s">
        <v>298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499</v>
      </c>
      <c r="C598" s="182">
        <v>1</v>
      </c>
      <c r="D598" s="142"/>
      <c r="E598" s="142"/>
      <c r="F598" s="142"/>
      <c r="G598" s="211" t="s">
        <v>297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822</v>
      </c>
      <c r="B599" s="196" t="s">
        <v>73</v>
      </c>
      <c r="C599" s="182">
        <v>1</v>
      </c>
      <c r="D599" s="142"/>
      <c r="E599" s="142"/>
      <c r="F599" s="142"/>
      <c r="G599" s="211" t="s">
        <v>298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499</v>
      </c>
      <c r="C600" s="182">
        <v>1</v>
      </c>
      <c r="D600" s="142"/>
      <c r="E600" s="142"/>
      <c r="F600" s="142"/>
      <c r="G600" s="211" t="s">
        <v>297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823</v>
      </c>
      <c r="B601" s="196" t="s">
        <v>72</v>
      </c>
      <c r="C601" s="182">
        <v>1</v>
      </c>
      <c r="D601" s="142"/>
      <c r="E601" s="142"/>
      <c r="F601" s="142"/>
      <c r="G601" s="211" t="s">
        <v>298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499</v>
      </c>
      <c r="C602" s="182">
        <v>1</v>
      </c>
      <c r="D602" s="142"/>
      <c r="E602" s="142"/>
      <c r="F602" s="142"/>
      <c r="G602" s="211" t="s">
        <v>297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74</v>
      </c>
      <c r="B603" s="196" t="s">
        <v>72</v>
      </c>
      <c r="C603" s="182">
        <v>1</v>
      </c>
      <c r="D603" s="142"/>
      <c r="E603" s="142"/>
      <c r="F603" s="142"/>
      <c r="G603" s="211" t="s">
        <v>298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499</v>
      </c>
      <c r="C604" s="182">
        <v>1</v>
      </c>
      <c r="D604" s="148"/>
      <c r="E604" s="142"/>
      <c r="F604" s="142"/>
      <c r="G604" s="211" t="s">
        <v>297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824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7</v>
      </c>
      <c r="B607" s="196" t="s">
        <v>430</v>
      </c>
      <c r="C607" s="182">
        <v>1</v>
      </c>
      <c r="D607" s="153"/>
      <c r="E607" s="153"/>
      <c r="F607" s="153"/>
      <c r="G607" s="216" t="s">
        <v>298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499</v>
      </c>
      <c r="C608" s="182">
        <v>1</v>
      </c>
      <c r="D608" s="142"/>
      <c r="E608" s="142"/>
      <c r="F608" s="142"/>
      <c r="G608" s="211" t="s">
        <v>297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8</v>
      </c>
      <c r="B609" s="196" t="s">
        <v>430</v>
      </c>
      <c r="C609" s="182">
        <v>1</v>
      </c>
      <c r="D609" s="142"/>
      <c r="E609" s="142"/>
      <c r="F609" s="142"/>
      <c r="G609" s="211" t="s">
        <v>298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499</v>
      </c>
      <c r="C610" s="182">
        <v>1</v>
      </c>
      <c r="D610" s="142"/>
      <c r="E610" s="142"/>
      <c r="F610" s="142"/>
      <c r="G610" s="211" t="s">
        <v>297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9</v>
      </c>
      <c r="B611" s="196" t="s">
        <v>430</v>
      </c>
      <c r="C611" s="182">
        <v>1</v>
      </c>
      <c r="D611" s="142"/>
      <c r="E611" s="142"/>
      <c r="F611" s="142"/>
      <c r="G611" s="211" t="s">
        <v>298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499</v>
      </c>
      <c r="C612" s="182">
        <v>1</v>
      </c>
      <c r="D612" s="142"/>
      <c r="E612" s="142"/>
      <c r="F612" s="142"/>
      <c r="G612" s="211" t="s">
        <v>297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10</v>
      </c>
      <c r="B613" s="196" t="s">
        <v>430</v>
      </c>
      <c r="C613" s="182">
        <v>1</v>
      </c>
      <c r="D613" s="142"/>
      <c r="E613" s="142"/>
      <c r="F613" s="142"/>
      <c r="G613" s="211" t="s">
        <v>298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499</v>
      </c>
      <c r="C614" s="182">
        <v>1</v>
      </c>
      <c r="D614" s="142"/>
      <c r="E614" s="142"/>
      <c r="F614" s="142"/>
      <c r="G614" s="211" t="s">
        <v>297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8</v>
      </c>
      <c r="B615" s="196" t="s">
        <v>430</v>
      </c>
      <c r="C615" s="182">
        <v>1</v>
      </c>
      <c r="D615" s="142"/>
      <c r="E615" s="142"/>
      <c r="F615" s="142"/>
      <c r="G615" s="211" t="s">
        <v>298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499</v>
      </c>
      <c r="C616" s="182">
        <v>1</v>
      </c>
      <c r="D616" s="142"/>
      <c r="E616" s="142"/>
      <c r="F616" s="142"/>
      <c r="G616" s="211" t="s">
        <v>297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9</v>
      </c>
      <c r="B617" s="196" t="s">
        <v>430</v>
      </c>
      <c r="C617" s="182">
        <v>1</v>
      </c>
      <c r="D617" s="142"/>
      <c r="E617" s="142"/>
      <c r="F617" s="142"/>
      <c r="G617" s="211" t="s">
        <v>298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499</v>
      </c>
      <c r="C618" s="182">
        <v>1</v>
      </c>
      <c r="D618" s="142"/>
      <c r="E618" s="142"/>
      <c r="F618" s="142"/>
      <c r="G618" s="211" t="s">
        <v>297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11</v>
      </c>
      <c r="B619" s="196" t="s">
        <v>430</v>
      </c>
      <c r="C619" s="182">
        <v>1</v>
      </c>
      <c r="D619" s="142"/>
      <c r="E619" s="142"/>
      <c r="F619" s="142"/>
      <c r="G619" s="211" t="s">
        <v>298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499</v>
      </c>
      <c r="C620" s="182">
        <v>1</v>
      </c>
      <c r="D620" s="142"/>
      <c r="E620" s="142"/>
      <c r="F620" s="142"/>
      <c r="G620" s="211" t="s">
        <v>297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10</v>
      </c>
      <c r="B621" s="196" t="s">
        <v>430</v>
      </c>
      <c r="C621" s="182">
        <v>1</v>
      </c>
      <c r="D621" s="142"/>
      <c r="E621" s="142"/>
      <c r="F621" s="142"/>
      <c r="G621" s="211" t="s">
        <v>298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499</v>
      </c>
      <c r="C622" s="182">
        <v>1</v>
      </c>
      <c r="D622" s="142"/>
      <c r="E622" s="142"/>
      <c r="F622" s="142"/>
      <c r="G622" s="211" t="s">
        <v>297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825</v>
      </c>
      <c r="B623" s="196" t="s">
        <v>430</v>
      </c>
      <c r="C623" s="182">
        <v>1</v>
      </c>
      <c r="D623" s="142"/>
      <c r="E623" s="142"/>
      <c r="F623" s="142"/>
      <c r="G623" s="211" t="s">
        <v>298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499</v>
      </c>
      <c r="C624" s="182">
        <v>1</v>
      </c>
      <c r="D624" s="142"/>
      <c r="E624" s="142"/>
      <c r="F624" s="142"/>
      <c r="G624" s="211" t="s">
        <v>297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12</v>
      </c>
      <c r="B625" s="196" t="s">
        <v>731</v>
      </c>
      <c r="C625" s="182">
        <v>1</v>
      </c>
      <c r="D625" s="142"/>
      <c r="E625" s="142"/>
      <c r="F625" s="142"/>
      <c r="G625" s="211" t="s">
        <v>298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499</v>
      </c>
      <c r="C626" s="182">
        <v>1</v>
      </c>
      <c r="D626" s="142"/>
      <c r="E626" s="142"/>
      <c r="F626" s="142"/>
      <c r="G626" s="211" t="s">
        <v>297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8</v>
      </c>
      <c r="B627" s="196" t="s">
        <v>731</v>
      </c>
      <c r="C627" s="182">
        <v>1</v>
      </c>
      <c r="D627" s="142"/>
      <c r="E627" s="142"/>
      <c r="F627" s="142"/>
      <c r="G627" s="211" t="s">
        <v>298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499</v>
      </c>
      <c r="C628" s="182">
        <v>1</v>
      </c>
      <c r="D628" s="142"/>
      <c r="E628" s="142"/>
      <c r="F628" s="142"/>
      <c r="G628" s="211" t="s">
        <v>297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9</v>
      </c>
      <c r="B629" s="196" t="s">
        <v>731</v>
      </c>
      <c r="C629" s="182">
        <v>1</v>
      </c>
      <c r="D629" s="142"/>
      <c r="E629" s="142"/>
      <c r="F629" s="142"/>
      <c r="G629" s="211" t="s">
        <v>298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499</v>
      </c>
      <c r="C630" s="182">
        <v>1</v>
      </c>
      <c r="D630" s="142"/>
      <c r="E630" s="142"/>
      <c r="F630" s="142"/>
      <c r="G630" s="211" t="s">
        <v>297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13</v>
      </c>
      <c r="B631" s="196" t="s">
        <v>731</v>
      </c>
      <c r="C631" s="182">
        <v>1</v>
      </c>
      <c r="D631" s="142"/>
      <c r="E631" s="142"/>
      <c r="F631" s="142"/>
      <c r="G631" s="211" t="s">
        <v>298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499</v>
      </c>
      <c r="C632" s="182">
        <v>1</v>
      </c>
      <c r="D632" s="142"/>
      <c r="E632" s="142"/>
      <c r="F632" s="142"/>
      <c r="G632" s="211" t="s">
        <v>297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826</v>
      </c>
      <c r="B633" s="196" t="s">
        <v>731</v>
      </c>
      <c r="C633" s="182">
        <v>1</v>
      </c>
      <c r="D633" s="142"/>
      <c r="E633" s="142"/>
      <c r="F633" s="142"/>
      <c r="G633" s="211" t="s">
        <v>298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499</v>
      </c>
      <c r="C634" s="182">
        <v>1</v>
      </c>
      <c r="D634" s="142"/>
      <c r="E634" s="142"/>
      <c r="F634" s="142"/>
      <c r="G634" s="211" t="s">
        <v>297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827</v>
      </c>
      <c r="B635" s="196" t="s">
        <v>37</v>
      </c>
      <c r="C635" s="182">
        <v>1</v>
      </c>
      <c r="D635" s="141"/>
      <c r="E635" s="141"/>
      <c r="F635" s="141"/>
      <c r="G635" s="211" t="s">
        <v>299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828</v>
      </c>
      <c r="B636" s="196" t="s">
        <v>37</v>
      </c>
      <c r="C636" s="182">
        <v>1</v>
      </c>
      <c r="D636" s="147"/>
      <c r="E636" s="147"/>
      <c r="F636" s="147"/>
      <c r="G636" s="211" t="s">
        <v>299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829</v>
      </c>
      <c r="B637" s="196" t="s">
        <v>37</v>
      </c>
      <c r="C637" s="182">
        <v>1</v>
      </c>
      <c r="D637" s="147"/>
      <c r="E637" s="147"/>
      <c r="F637" s="147"/>
      <c r="G637" s="211" t="s">
        <v>299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830</v>
      </c>
      <c r="B638" s="196" t="s">
        <v>37</v>
      </c>
      <c r="C638" s="182">
        <v>1</v>
      </c>
      <c r="D638" s="147"/>
      <c r="E638" s="147"/>
      <c r="F638" s="147"/>
      <c r="G638" s="211" t="s">
        <v>299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831</v>
      </c>
      <c r="B639" s="196" t="s">
        <v>37</v>
      </c>
      <c r="C639" s="182">
        <v>1</v>
      </c>
      <c r="D639" s="147"/>
      <c r="E639" s="147"/>
      <c r="F639" s="147"/>
      <c r="G639" s="211" t="s">
        <v>299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0</v>
      </c>
      <c r="B640" s="196" t="s">
        <v>37</v>
      </c>
      <c r="C640" s="182">
        <v>1</v>
      </c>
      <c r="D640" s="147"/>
      <c r="E640" s="147"/>
      <c r="F640" s="147"/>
      <c r="G640" s="211" t="s">
        <v>299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1</v>
      </c>
      <c r="B641" s="196" t="s">
        <v>37</v>
      </c>
      <c r="C641" s="182">
        <v>1</v>
      </c>
      <c r="D641" s="148"/>
      <c r="E641" s="148"/>
      <c r="F641" s="148"/>
      <c r="G641" s="211" t="s">
        <v>299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279</v>
      </c>
    </row>
    <row r="2" ht="12.75">
      <c r="A2" s="32" t="s">
        <v>280</v>
      </c>
    </row>
    <row r="3" ht="12.75">
      <c r="A3" s="32" t="s">
        <v>281</v>
      </c>
    </row>
    <row r="4" ht="12.75">
      <c r="A4" s="32" t="s">
        <v>282</v>
      </c>
    </row>
    <row r="5" ht="12.75">
      <c r="A5" s="32" t="s">
        <v>283</v>
      </c>
    </row>
    <row r="6" ht="12.75">
      <c r="A6" s="32" t="s">
        <v>284</v>
      </c>
    </row>
    <row r="7" ht="12.75">
      <c r="A7" s="32" t="s">
        <v>285</v>
      </c>
    </row>
    <row r="8" ht="12.75">
      <c r="A8" s="32" t="s">
        <v>286</v>
      </c>
    </row>
    <row r="9" ht="12.75">
      <c r="A9" s="32" t="s">
        <v>287</v>
      </c>
    </row>
    <row r="10" ht="12.75">
      <c r="A10" s="32" t="s">
        <v>288</v>
      </c>
    </row>
    <row r="11" ht="12.75">
      <c r="A11" s="32" t="s">
        <v>289</v>
      </c>
    </row>
    <row r="12" ht="12.75">
      <c r="A12" s="32" t="s">
        <v>290</v>
      </c>
    </row>
    <row r="13" ht="12.75">
      <c r="A13" s="32" t="s">
        <v>291</v>
      </c>
    </row>
    <row r="14" ht="12.75">
      <c r="A14" s="32" t="s">
        <v>292</v>
      </c>
    </row>
    <row r="15" ht="12.75">
      <c r="A15" s="32" t="s">
        <v>293</v>
      </c>
    </row>
    <row r="16" ht="12.75">
      <c r="A16" s="32" t="s">
        <v>294</v>
      </c>
    </row>
    <row r="17" ht="12.75">
      <c r="A17" s="32" t="s">
        <v>295</v>
      </c>
    </row>
    <row r="18" ht="12.75">
      <c r="A18" s="32" t="s">
        <v>296</v>
      </c>
    </row>
    <row r="19" ht="12.75">
      <c r="A19" s="32" t="s">
        <v>300</v>
      </c>
    </row>
    <row r="20" ht="12.75">
      <c r="A20" s="32" t="s">
        <v>301</v>
      </c>
    </row>
    <row r="21" ht="12.75">
      <c r="A21" s="32" t="s">
        <v>302</v>
      </c>
    </row>
    <row r="22" ht="12.75">
      <c r="A22" s="32" t="s">
        <v>303</v>
      </c>
    </row>
    <row r="23" ht="12.75">
      <c r="A23" s="32" t="s">
        <v>304</v>
      </c>
    </row>
    <row r="24" ht="12.75">
      <c r="A24" s="32" t="s">
        <v>305</v>
      </c>
    </row>
    <row r="25" ht="12.75">
      <c r="A25" s="32" t="s">
        <v>306</v>
      </c>
    </row>
    <row r="26" ht="12.75">
      <c r="A26" s="32" t="s">
        <v>307</v>
      </c>
    </row>
    <row r="27" ht="12.75">
      <c r="A27" s="32" t="s">
        <v>308</v>
      </c>
    </row>
    <row r="28" ht="12.75">
      <c r="A28" s="32" t="s">
        <v>309</v>
      </c>
    </row>
    <row r="29" ht="12.75">
      <c r="A29" s="32" t="s">
        <v>310</v>
      </c>
    </row>
    <row r="30" ht="12.75">
      <c r="A30" s="32" t="s">
        <v>311</v>
      </c>
    </row>
    <row r="31" ht="12.75">
      <c r="A31" s="32" t="s">
        <v>312</v>
      </c>
    </row>
    <row r="32" ht="12.75">
      <c r="A32" s="32" t="s">
        <v>313</v>
      </c>
    </row>
    <row r="33" ht="12.75">
      <c r="A33" s="32" t="s">
        <v>314</v>
      </c>
    </row>
    <row r="34" ht="12.75">
      <c r="A34" s="32" t="s">
        <v>315</v>
      </c>
    </row>
    <row r="35" ht="12.75">
      <c r="A35" s="32" t="s">
        <v>316</v>
      </c>
    </row>
    <row r="36" ht="12.75">
      <c r="A36" s="32" t="s">
        <v>317</v>
      </c>
    </row>
    <row r="37" ht="12.75">
      <c r="A37" s="32" t="s">
        <v>318</v>
      </c>
    </row>
    <row r="38" ht="12.75">
      <c r="A38" s="32" t="s">
        <v>319</v>
      </c>
    </row>
    <row r="39" ht="12.75">
      <c r="A39" s="32" t="s">
        <v>320</v>
      </c>
    </row>
    <row r="40" ht="12.75">
      <c r="A40" s="32" t="s">
        <v>321</v>
      </c>
    </row>
    <row r="41" ht="12.75">
      <c r="A41" s="32" t="s">
        <v>322</v>
      </c>
    </row>
    <row r="42" ht="12.75">
      <c r="A42" s="32" t="s">
        <v>3</v>
      </c>
    </row>
    <row r="43" ht="12.75">
      <c r="A43" s="32" t="s">
        <v>323</v>
      </c>
    </row>
    <row r="44" ht="12.75">
      <c r="A44" s="32" t="s">
        <v>324</v>
      </c>
    </row>
    <row r="45" ht="12.75">
      <c r="A45" s="32" t="s">
        <v>82</v>
      </c>
    </row>
    <row r="46" ht="12.75">
      <c r="A46" s="32" t="s">
        <v>325</v>
      </c>
    </row>
    <row r="47" ht="12.75">
      <c r="A47" s="32" t="s">
        <v>326</v>
      </c>
    </row>
    <row r="48" ht="12.75">
      <c r="A48" s="32" t="s">
        <v>327</v>
      </c>
    </row>
    <row r="49" ht="12.75">
      <c r="A49" s="32" t="s">
        <v>328</v>
      </c>
    </row>
    <row r="50" ht="12.75">
      <c r="A50" s="32" t="s">
        <v>329</v>
      </c>
    </row>
    <row r="51" ht="12.75">
      <c r="A51" s="32" t="s">
        <v>330</v>
      </c>
    </row>
    <row r="52" ht="12.75">
      <c r="A52" s="32" t="s">
        <v>331</v>
      </c>
    </row>
    <row r="53" ht="12.75">
      <c r="A53" s="32" t="s">
        <v>332</v>
      </c>
    </row>
    <row r="54" ht="12.75">
      <c r="A54" s="32" t="s">
        <v>333</v>
      </c>
    </row>
    <row r="55" ht="12.75">
      <c r="A55" s="32" t="s">
        <v>334</v>
      </c>
    </row>
    <row r="56" ht="12.75">
      <c r="A56" s="32" t="s">
        <v>335</v>
      </c>
    </row>
    <row r="57" ht="12.75">
      <c r="A57" s="32" t="s">
        <v>336</v>
      </c>
    </row>
    <row r="58" ht="12.75">
      <c r="A58" s="32" t="s">
        <v>337</v>
      </c>
    </row>
    <row r="59" ht="12.75">
      <c r="A59" s="32" t="s">
        <v>338</v>
      </c>
    </row>
    <row r="60" ht="12.75">
      <c r="A60" s="32" t="s">
        <v>339</v>
      </c>
    </row>
    <row r="61" ht="12.75">
      <c r="A61" s="32" t="s">
        <v>340</v>
      </c>
    </row>
    <row r="62" ht="12.75">
      <c r="A62" s="32" t="s">
        <v>341</v>
      </c>
    </row>
    <row r="63" ht="12.75">
      <c r="A63" s="32" t="s">
        <v>342</v>
      </c>
    </row>
    <row r="64" ht="12.75">
      <c r="A64" s="32" t="s">
        <v>343</v>
      </c>
    </row>
    <row r="65" ht="12.75">
      <c r="A65" s="32" t="s">
        <v>344</v>
      </c>
    </row>
    <row r="66" ht="12.75">
      <c r="A66" s="32" t="s">
        <v>345</v>
      </c>
    </row>
    <row r="67" ht="12.75">
      <c r="A67" s="32" t="s">
        <v>346</v>
      </c>
    </row>
    <row r="68" ht="12.75">
      <c r="A68" s="32" t="s">
        <v>347</v>
      </c>
    </row>
    <row r="69" ht="12.75">
      <c r="A69" s="32" t="s">
        <v>348</v>
      </c>
    </row>
    <row r="70" ht="12.75">
      <c r="A70" s="32" t="s">
        <v>349</v>
      </c>
    </row>
    <row r="71" ht="12.75">
      <c r="A71" s="32" t="s">
        <v>350</v>
      </c>
    </row>
    <row r="72" ht="12.75">
      <c r="A72" s="32" t="s">
        <v>351</v>
      </c>
    </row>
    <row r="73" ht="12.75">
      <c r="A73" s="32" t="s">
        <v>352</v>
      </c>
    </row>
    <row r="74" ht="12.75">
      <c r="A74" s="32" t="s">
        <v>353</v>
      </c>
    </row>
    <row r="75" ht="12.75">
      <c r="A75" s="32" t="s">
        <v>354</v>
      </c>
    </row>
    <row r="76" ht="12.75">
      <c r="A76" s="32" t="s">
        <v>355</v>
      </c>
    </row>
    <row r="77" ht="12.75">
      <c r="A77" s="32" t="s">
        <v>356</v>
      </c>
    </row>
    <row r="78" ht="12.75">
      <c r="A78" s="32" t="s">
        <v>357</v>
      </c>
    </row>
    <row r="79" ht="12.75">
      <c r="A79" s="32" t="s">
        <v>358</v>
      </c>
    </row>
    <row r="80" ht="12.75">
      <c r="A80" s="32" t="s">
        <v>359</v>
      </c>
    </row>
    <row r="81" ht="12.75">
      <c r="A81" s="32" t="s">
        <v>360</v>
      </c>
    </row>
    <row r="82" ht="12.75">
      <c r="A82" s="32" t="s">
        <v>361</v>
      </c>
    </row>
    <row r="83" ht="12.75">
      <c r="A83" s="32" t="s">
        <v>362</v>
      </c>
    </row>
    <row r="84" ht="12.75">
      <c r="A84" s="32" t="s">
        <v>363</v>
      </c>
    </row>
    <row r="85" ht="12.75">
      <c r="A85" s="32" t="s">
        <v>364</v>
      </c>
    </row>
    <row r="86" ht="12.75">
      <c r="A86" s="32" t="s">
        <v>365</v>
      </c>
    </row>
    <row r="87" ht="12.75">
      <c r="A87" s="32" t="s">
        <v>366</v>
      </c>
    </row>
    <row r="88" ht="12.75">
      <c r="A88" s="32" t="s">
        <v>367</v>
      </c>
    </row>
    <row r="89" ht="12.75">
      <c r="A89" t="s">
        <v>368</v>
      </c>
    </row>
    <row r="92" spans="1:3" ht="12.75">
      <c r="A92" s="33" t="s">
        <v>498</v>
      </c>
      <c r="B92" s="31">
        <v>12</v>
      </c>
      <c r="C92" s="31"/>
    </row>
    <row r="93" spans="1:3" ht="12.75">
      <c r="A93" s="34" t="s">
        <v>506</v>
      </c>
      <c r="B93" s="31">
        <v>25</v>
      </c>
      <c r="C93" s="31"/>
    </row>
    <row r="94" spans="1:3" ht="12.75">
      <c r="A94" s="34" t="s">
        <v>488</v>
      </c>
      <c r="B94" s="31">
        <v>26</v>
      </c>
      <c r="C94" s="31"/>
    </row>
    <row r="95" spans="1:3" ht="12.75">
      <c r="A95" s="34" t="s">
        <v>489</v>
      </c>
      <c r="B95" s="31">
        <v>28</v>
      </c>
      <c r="C95" s="31"/>
    </row>
    <row r="96" spans="1:3" ht="12.75">
      <c r="A96" s="34" t="s">
        <v>490</v>
      </c>
      <c r="B96" s="31">
        <v>32</v>
      </c>
      <c r="C96" s="31"/>
    </row>
    <row r="97" spans="1:3" ht="12.75">
      <c r="A97" s="34" t="s">
        <v>491</v>
      </c>
      <c r="B97" s="31">
        <v>34</v>
      </c>
      <c r="C97" s="31"/>
    </row>
    <row r="98" spans="1:3" ht="12.75">
      <c r="A98" s="34" t="s">
        <v>492</v>
      </c>
      <c r="B98" s="31">
        <v>44</v>
      </c>
      <c r="C98" s="31"/>
    </row>
    <row r="99" spans="1:3" ht="12.75">
      <c r="A99" s="34" t="s">
        <v>493</v>
      </c>
      <c r="B99" s="31">
        <v>90</v>
      </c>
      <c r="C99" s="31"/>
    </row>
    <row r="100" spans="1:3" ht="12.75">
      <c r="A100" s="34" t="s">
        <v>269</v>
      </c>
      <c r="B100" s="31">
        <v>112</v>
      </c>
      <c r="C100" s="31"/>
    </row>
    <row r="101" spans="1:3" ht="12.75">
      <c r="A101" s="34" t="s">
        <v>266</v>
      </c>
      <c r="B101" s="31">
        <v>117</v>
      </c>
      <c r="C101" s="31"/>
    </row>
    <row r="102" spans="1:3" ht="12.75">
      <c r="A102" s="34" t="s">
        <v>267</v>
      </c>
      <c r="B102" s="31">
        <v>135</v>
      </c>
      <c r="C102" s="31"/>
    </row>
    <row r="103" spans="1:3" ht="12.75">
      <c r="A103" s="34" t="s">
        <v>268</v>
      </c>
      <c r="B103" s="31">
        <v>142</v>
      </c>
      <c r="C103" s="31"/>
    </row>
    <row r="104" spans="1:3" ht="12.75">
      <c r="A104" s="34" t="s">
        <v>156</v>
      </c>
      <c r="B104" s="31">
        <v>207</v>
      </c>
      <c r="C104" s="31"/>
    </row>
    <row r="105" spans="1:3" ht="12.75">
      <c r="A105" s="34" t="s">
        <v>637</v>
      </c>
      <c r="B105" s="31">
        <v>212</v>
      </c>
      <c r="C105" s="31"/>
    </row>
    <row r="106" spans="1:3" ht="12.75">
      <c r="A106" s="34" t="s">
        <v>650</v>
      </c>
      <c r="B106" s="31">
        <v>253</v>
      </c>
      <c r="C106" s="31"/>
    </row>
    <row r="107" spans="1:3" ht="12.75">
      <c r="A107" s="7" t="s">
        <v>664</v>
      </c>
      <c r="B107" s="31">
        <v>300</v>
      </c>
      <c r="C107" s="31"/>
    </row>
    <row r="108" spans="1:3" ht="12.75">
      <c r="A108" s="34" t="s">
        <v>683</v>
      </c>
      <c r="B108" s="31">
        <v>329</v>
      </c>
      <c r="C108" s="31"/>
    </row>
    <row r="109" spans="1:2" ht="12.75">
      <c r="A109" s="34" t="s">
        <v>738</v>
      </c>
      <c r="B109" s="46">
        <v>437</v>
      </c>
    </row>
    <row r="110" spans="1:2" ht="12.75">
      <c r="A110" s="180" t="s">
        <v>751</v>
      </c>
      <c r="B110" s="46">
        <v>499</v>
      </c>
    </row>
    <row r="111" spans="1:2" ht="12.75">
      <c r="A111" s="180" t="s">
        <v>766</v>
      </c>
      <c r="B111" s="46">
        <v>524</v>
      </c>
    </row>
    <row r="112" spans="1:2" ht="12.75">
      <c r="A112" s="180" t="s">
        <v>785</v>
      </c>
      <c r="B112" s="46">
        <v>549</v>
      </c>
    </row>
    <row r="113" spans="1:2" ht="12.75">
      <c r="A113" s="180" t="s">
        <v>817</v>
      </c>
      <c r="B113" s="46">
        <v>591</v>
      </c>
    </row>
    <row r="114" spans="1:2" ht="12.75">
      <c r="A114" s="181" t="s">
        <v>824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IV375"/>
  <sheetViews>
    <sheetView tabSelected="1" view="pageBreakPreview" zoomScale="136" zoomScaleSheetLayoutView="136" zoomScalePageLayoutView="0" workbookViewId="0" topLeftCell="L1">
      <selection activeCell="B19" sqref="B19"/>
    </sheetView>
  </sheetViews>
  <sheetFormatPr defaultColWidth="8.875" defaultRowHeight="12.75"/>
  <cols>
    <col min="1" max="1" width="40.625" style="232" customWidth="1"/>
    <col min="2" max="2" width="24.375" style="232" customWidth="1"/>
    <col min="3" max="3" width="9.375" style="234" hidden="1" customWidth="1"/>
    <col min="4" max="4" width="5.125" style="225" hidden="1" customWidth="1"/>
    <col min="5" max="5" width="6.25390625" style="226" hidden="1" customWidth="1"/>
    <col min="6" max="6" width="8.375" style="234" hidden="1" customWidth="1"/>
    <col min="7" max="7" width="4.75390625" style="227" hidden="1" customWidth="1"/>
    <col min="8" max="8" width="10.125" style="232" hidden="1" customWidth="1"/>
    <col min="9" max="9" width="9.625" style="232" hidden="1" customWidth="1"/>
    <col min="10" max="10" width="9.25390625" style="232" hidden="1" customWidth="1"/>
    <col min="11" max="11" width="10.25390625" style="232" hidden="1" customWidth="1"/>
    <col min="12" max="14" width="9.625" style="232" customWidth="1"/>
    <col min="15" max="15" width="9.75390625" style="232" customWidth="1"/>
    <col min="16" max="16" width="9.25390625" style="232" customWidth="1"/>
    <col min="17" max="17" width="9.75390625" style="232" customWidth="1"/>
    <col min="18" max="18" width="9.25390625" style="232" customWidth="1"/>
    <col min="19" max="19" width="10.00390625" style="232" customWidth="1"/>
    <col min="20" max="20" width="9.25390625" style="232" customWidth="1"/>
    <col min="21" max="21" width="8.75390625" style="228" customWidth="1"/>
    <col min="22" max="16384" width="8.875" style="232" customWidth="1"/>
  </cols>
  <sheetData>
    <row r="1" spans="1:21" s="229" customFormat="1" ht="19.5" customHeigh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230"/>
    </row>
    <row r="2" spans="1:21" s="229" customFormat="1" ht="19.5" customHeight="1">
      <c r="A2" s="462" t="s">
        <v>139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230"/>
    </row>
    <row r="3" spans="1:21" ht="24" customHeight="1">
      <c r="A3" s="463" t="s">
        <v>843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231"/>
    </row>
    <row r="4" spans="1:21" ht="24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1"/>
    </row>
    <row r="5" ht="15.75" customHeight="1">
      <c r="K5" s="228"/>
    </row>
    <row r="6" spans="11:20" ht="30" customHeight="1" hidden="1" thickBot="1">
      <c r="K6" s="228"/>
      <c r="L6" s="236" t="s">
        <v>92</v>
      </c>
      <c r="M6" s="236"/>
      <c r="N6" s="236"/>
      <c r="O6" s="236" t="s">
        <v>93</v>
      </c>
      <c r="P6" s="236"/>
      <c r="Q6" s="236"/>
      <c r="R6" s="236"/>
      <c r="S6" s="236"/>
      <c r="T6" s="236"/>
    </row>
    <row r="7" spans="1:21" ht="21.75" customHeight="1">
      <c r="A7" s="464" t="s">
        <v>84</v>
      </c>
      <c r="B7" s="464" t="s">
        <v>85</v>
      </c>
      <c r="C7" s="237" t="s">
        <v>86</v>
      </c>
      <c r="D7" s="238" t="s">
        <v>87</v>
      </c>
      <c r="E7" s="239" t="s">
        <v>88</v>
      </c>
      <c r="F7" s="238" t="s">
        <v>89</v>
      </c>
      <c r="G7" s="240" t="s">
        <v>90</v>
      </c>
      <c r="H7" s="236" t="s">
        <v>91</v>
      </c>
      <c r="I7" s="236"/>
      <c r="J7" s="236"/>
      <c r="K7" s="236"/>
      <c r="L7" s="460"/>
      <c r="M7" s="460"/>
      <c r="N7" s="461"/>
      <c r="O7" s="467" t="s">
        <v>93</v>
      </c>
      <c r="P7" s="460"/>
      <c r="Q7" s="460"/>
      <c r="R7" s="460"/>
      <c r="S7" s="460"/>
      <c r="T7" s="468"/>
      <c r="U7" s="241"/>
    </row>
    <row r="8" spans="1:21" ht="10.5" customHeight="1">
      <c r="A8" s="465"/>
      <c r="B8" s="465"/>
      <c r="C8" s="242"/>
      <c r="D8" s="243"/>
      <c r="E8" s="244"/>
      <c r="F8" s="242"/>
      <c r="G8" s="240"/>
      <c r="H8" s="242">
        <v>1998</v>
      </c>
      <c r="I8" s="242">
        <v>1999</v>
      </c>
      <c r="J8" s="242">
        <v>2000</v>
      </c>
      <c r="K8" s="242">
        <v>2001</v>
      </c>
      <c r="L8" s="339">
        <v>2011</v>
      </c>
      <c r="M8" s="341">
        <v>2012</v>
      </c>
      <c r="N8" s="341">
        <v>2013</v>
      </c>
      <c r="O8" s="467">
        <v>2014</v>
      </c>
      <c r="P8" s="469"/>
      <c r="Q8" s="467">
        <v>2015</v>
      </c>
      <c r="R8" s="469"/>
      <c r="S8" s="467">
        <v>2016</v>
      </c>
      <c r="T8" s="468"/>
      <c r="U8" s="241"/>
    </row>
    <row r="9" spans="1:21" ht="14.25" customHeight="1">
      <c r="A9" s="466"/>
      <c r="B9" s="466"/>
      <c r="C9" s="242"/>
      <c r="D9" s="243"/>
      <c r="E9" s="244"/>
      <c r="F9" s="242"/>
      <c r="G9" s="240"/>
      <c r="H9" s="242"/>
      <c r="I9" s="242"/>
      <c r="J9" s="242"/>
      <c r="K9" s="242"/>
      <c r="L9" s="247"/>
      <c r="M9" s="247"/>
      <c r="N9" s="342" t="s">
        <v>92</v>
      </c>
      <c r="O9" s="245" t="s">
        <v>94</v>
      </c>
      <c r="P9" s="246" t="s">
        <v>95</v>
      </c>
      <c r="Q9" s="245" t="s">
        <v>94</v>
      </c>
      <c r="R9" s="246" t="s">
        <v>95</v>
      </c>
      <c r="S9" s="245" t="s">
        <v>94</v>
      </c>
      <c r="T9" s="246" t="s">
        <v>95</v>
      </c>
      <c r="U9" s="241"/>
    </row>
    <row r="10" spans="1:11" s="228" customFormat="1" ht="30">
      <c r="A10" s="248" t="s">
        <v>498</v>
      </c>
      <c r="B10" s="249"/>
      <c r="C10" s="250"/>
      <c r="D10" s="251"/>
      <c r="E10" s="251"/>
      <c r="F10" s="251"/>
      <c r="G10" s="252"/>
      <c r="H10" s="253"/>
      <c r="I10" s="253"/>
      <c r="J10" s="253"/>
      <c r="K10" s="253"/>
    </row>
    <row r="11" spans="1:20" s="228" customFormat="1" ht="21">
      <c r="A11" s="254" t="s">
        <v>96</v>
      </c>
      <c r="B11" s="255" t="s">
        <v>430</v>
      </c>
      <c r="C11" s="256">
        <v>1</v>
      </c>
      <c r="D11" s="257"/>
      <c r="E11" s="257"/>
      <c r="F11" s="257"/>
      <c r="G11" s="258" t="s">
        <v>298</v>
      </c>
      <c r="H11" s="253"/>
      <c r="I11" s="253"/>
      <c r="J11" s="253"/>
      <c r="K11" s="253"/>
      <c r="L11" s="371">
        <v>20.09</v>
      </c>
      <c r="M11" s="386">
        <v>20.042</v>
      </c>
      <c r="N11" s="386">
        <v>20.14</v>
      </c>
      <c r="O11" s="386">
        <v>20.24</v>
      </c>
      <c r="P11" s="386">
        <v>20.29</v>
      </c>
      <c r="Q11" s="386">
        <v>20.38</v>
      </c>
      <c r="R11" s="386">
        <v>20.47</v>
      </c>
      <c r="S11" s="386">
        <v>20.55</v>
      </c>
      <c r="T11" s="386">
        <v>20.69</v>
      </c>
    </row>
    <row r="12" spans="1:20" s="228" customFormat="1" ht="12.75">
      <c r="A12" s="259"/>
      <c r="B12" s="255" t="s">
        <v>499</v>
      </c>
      <c r="C12" s="256">
        <v>1</v>
      </c>
      <c r="D12" s="257"/>
      <c r="E12" s="257"/>
      <c r="F12" s="257"/>
      <c r="G12" s="258" t="s">
        <v>297</v>
      </c>
      <c r="H12" s="253"/>
      <c r="I12" s="253"/>
      <c r="J12" s="253"/>
      <c r="K12" s="253"/>
      <c r="L12" s="371">
        <f>20.09/20*100</f>
        <v>100.44999999999999</v>
      </c>
      <c r="M12" s="386">
        <f>M11/L11*100</f>
        <v>99.76107516177204</v>
      </c>
      <c r="N12" s="386">
        <f>N11/M11*100</f>
        <v>100.48897315637161</v>
      </c>
      <c r="O12" s="386">
        <f>O11/N11*100</f>
        <v>100.49652432969214</v>
      </c>
      <c r="P12" s="386">
        <f>P11/N11*100</f>
        <v>100.74478649453822</v>
      </c>
      <c r="Q12" s="386">
        <f>Q11/O11*100</f>
        <v>100.69169960474309</v>
      </c>
      <c r="R12" s="386">
        <f>R11/P11*100</f>
        <v>100.88713652045342</v>
      </c>
      <c r="S12" s="386">
        <f>S11/Q11*100</f>
        <v>100.83415112855742</v>
      </c>
      <c r="T12" s="386">
        <f>T11/R11*100</f>
        <v>101.07474352711286</v>
      </c>
    </row>
    <row r="13" spans="1:21" s="235" customFormat="1" ht="12.75">
      <c r="A13" s="254" t="s">
        <v>502</v>
      </c>
      <c r="B13" s="255" t="s">
        <v>243</v>
      </c>
      <c r="C13" s="256">
        <v>1</v>
      </c>
      <c r="D13" s="260"/>
      <c r="E13" s="260"/>
      <c r="F13" s="260"/>
      <c r="G13" s="258" t="s">
        <v>298</v>
      </c>
      <c r="H13" s="253"/>
      <c r="I13" s="253"/>
      <c r="J13" s="253"/>
      <c r="K13" s="253"/>
      <c r="L13" s="371">
        <v>18.3</v>
      </c>
      <c r="M13" s="386">
        <v>14.8</v>
      </c>
      <c r="N13" s="386">
        <v>15</v>
      </c>
      <c r="O13" s="386">
        <v>12.3</v>
      </c>
      <c r="P13" s="386">
        <v>14</v>
      </c>
      <c r="Q13" s="386">
        <v>13.5</v>
      </c>
      <c r="R13" s="386">
        <v>15.2</v>
      </c>
      <c r="S13" s="386">
        <v>14.2</v>
      </c>
      <c r="T13" s="386">
        <v>16.2</v>
      </c>
      <c r="U13" s="228"/>
    </row>
    <row r="14" spans="1:21" s="235" customFormat="1" ht="12.75">
      <c r="A14" s="254" t="s">
        <v>503</v>
      </c>
      <c r="B14" s="255" t="s">
        <v>243</v>
      </c>
      <c r="C14" s="256">
        <v>1</v>
      </c>
      <c r="D14" s="261"/>
      <c r="E14" s="261"/>
      <c r="F14" s="261"/>
      <c r="G14" s="258" t="s">
        <v>298</v>
      </c>
      <c r="H14" s="253"/>
      <c r="I14" s="253"/>
      <c r="J14" s="253"/>
      <c r="K14" s="253"/>
      <c r="L14" s="371">
        <v>9.2</v>
      </c>
      <c r="M14" s="386">
        <v>10</v>
      </c>
      <c r="N14" s="386">
        <v>9</v>
      </c>
      <c r="O14" s="386">
        <v>7.2</v>
      </c>
      <c r="P14" s="386">
        <v>7.2</v>
      </c>
      <c r="Q14" s="386">
        <v>7.2</v>
      </c>
      <c r="R14" s="386">
        <v>7.2</v>
      </c>
      <c r="S14" s="386">
        <v>7.2</v>
      </c>
      <c r="T14" s="386">
        <v>7.2</v>
      </c>
      <c r="U14" s="228"/>
    </row>
    <row r="15" spans="1:21" s="235" customFormat="1" ht="12.75">
      <c r="A15" s="254" t="s">
        <v>504</v>
      </c>
      <c r="B15" s="255" t="s">
        <v>243</v>
      </c>
      <c r="C15" s="256">
        <v>1</v>
      </c>
      <c r="D15" s="251"/>
      <c r="E15" s="251"/>
      <c r="F15" s="251"/>
      <c r="G15" s="258" t="s">
        <v>298</v>
      </c>
      <c r="H15" s="253"/>
      <c r="I15" s="253"/>
      <c r="J15" s="253"/>
      <c r="K15" s="253"/>
      <c r="L15" s="371">
        <v>9.1</v>
      </c>
      <c r="M15" s="386">
        <v>4.8</v>
      </c>
      <c r="N15" s="386">
        <v>6</v>
      </c>
      <c r="O15" s="386">
        <v>5.1</v>
      </c>
      <c r="P15" s="386">
        <v>7</v>
      </c>
      <c r="Q15" s="386">
        <v>6.3</v>
      </c>
      <c r="R15" s="386">
        <v>8</v>
      </c>
      <c r="S15" s="386">
        <v>7</v>
      </c>
      <c r="T15" s="386">
        <v>9</v>
      </c>
      <c r="U15" s="228"/>
    </row>
    <row r="16" spans="1:21" s="235" customFormat="1" ht="12.75">
      <c r="A16" s="254" t="s">
        <v>505</v>
      </c>
      <c r="B16" s="255" t="s">
        <v>5</v>
      </c>
      <c r="C16" s="256">
        <v>1</v>
      </c>
      <c r="D16" s="257"/>
      <c r="E16" s="257"/>
      <c r="F16" s="257"/>
      <c r="G16" s="258" t="s">
        <v>298</v>
      </c>
      <c r="H16" s="253"/>
      <c r="I16" s="253"/>
      <c r="J16" s="253"/>
      <c r="K16" s="253"/>
      <c r="L16" s="371">
        <v>-5.9</v>
      </c>
      <c r="M16" s="386">
        <v>-7</v>
      </c>
      <c r="N16" s="386">
        <v>1</v>
      </c>
      <c r="O16" s="386">
        <v>0.06</v>
      </c>
      <c r="P16" s="386">
        <v>0.5</v>
      </c>
      <c r="Q16" s="386">
        <v>0.5</v>
      </c>
      <c r="R16" s="386">
        <v>1</v>
      </c>
      <c r="S16" s="386">
        <v>1.5</v>
      </c>
      <c r="T16" s="386">
        <v>2</v>
      </c>
      <c r="U16" s="228"/>
    </row>
    <row r="17" spans="1:21" s="235" customFormat="1" ht="12.75">
      <c r="A17" s="254"/>
      <c r="B17" s="255"/>
      <c r="C17" s="256"/>
      <c r="D17" s="257"/>
      <c r="E17" s="257"/>
      <c r="F17" s="257"/>
      <c r="G17" s="258"/>
      <c r="H17" s="253"/>
      <c r="I17" s="253"/>
      <c r="J17" s="253"/>
      <c r="K17" s="253"/>
      <c r="L17" s="247"/>
      <c r="M17" s="247"/>
      <c r="N17" s="247"/>
      <c r="O17" s="247"/>
      <c r="P17" s="247"/>
      <c r="Q17" s="247"/>
      <c r="R17" s="247"/>
      <c r="S17" s="247"/>
      <c r="T17" s="247"/>
      <c r="U17" s="228"/>
    </row>
    <row r="18" spans="1:21" s="235" customFormat="1" ht="30.75" thickBot="1">
      <c r="A18" s="262" t="s">
        <v>506</v>
      </c>
      <c r="B18" s="255"/>
      <c r="C18" s="256"/>
      <c r="D18" s="257"/>
      <c r="E18" s="257"/>
      <c r="F18" s="257"/>
      <c r="G18" s="258"/>
      <c r="H18" s="253"/>
      <c r="I18" s="253"/>
      <c r="J18" s="253"/>
      <c r="K18" s="253"/>
      <c r="L18" s="247"/>
      <c r="M18" s="247"/>
      <c r="N18" s="247"/>
      <c r="O18" s="247"/>
      <c r="P18" s="247"/>
      <c r="Q18" s="247"/>
      <c r="R18" s="247"/>
      <c r="S18" s="247"/>
      <c r="T18" s="247"/>
      <c r="U18" s="228"/>
    </row>
    <row r="19" spans="1:21" s="235" customFormat="1" ht="15" thickBot="1">
      <c r="A19" s="343" t="s">
        <v>833</v>
      </c>
      <c r="B19" s="255">
        <v>53.51</v>
      </c>
      <c r="C19" s="256"/>
      <c r="D19" s="257"/>
      <c r="E19" s="257"/>
      <c r="F19" s="257"/>
      <c r="G19" s="264"/>
      <c r="H19" s="253"/>
      <c r="I19" s="253"/>
      <c r="J19" s="253"/>
      <c r="K19" s="253"/>
      <c r="L19" s="247">
        <f aca="true" t="shared" si="0" ref="L19:T19">L27+L30+L33+L36+L39+L44</f>
        <v>103.3</v>
      </c>
      <c r="M19" s="247">
        <f t="shared" si="0"/>
        <v>138.35</v>
      </c>
      <c r="N19" s="247">
        <f t="shared" si="0"/>
        <v>169.14000000000001</v>
      </c>
      <c r="O19" s="247">
        <f t="shared" si="0"/>
        <v>188.93420972</v>
      </c>
      <c r="P19" s="247">
        <f t="shared" si="0"/>
        <v>219.0520448799864</v>
      </c>
      <c r="Q19" s="247">
        <f t="shared" si="0"/>
        <v>252.08857029568463</v>
      </c>
      <c r="R19" s="247">
        <f t="shared" si="0"/>
        <v>295.4395280584278</v>
      </c>
      <c r="S19" s="247">
        <f t="shared" si="0"/>
        <v>340.71387698623266</v>
      </c>
      <c r="T19" s="247">
        <f t="shared" si="0"/>
        <v>388.0358073222659</v>
      </c>
      <c r="U19" s="228"/>
    </row>
    <row r="20" spans="1:21" s="235" customFormat="1" ht="15.75" thickBot="1">
      <c r="A20" s="344" t="s">
        <v>832</v>
      </c>
      <c r="B20" s="255"/>
      <c r="C20" s="256"/>
      <c r="D20" s="257"/>
      <c r="E20" s="257"/>
      <c r="F20" s="257"/>
      <c r="G20" s="264"/>
      <c r="H20" s="253"/>
      <c r="I20" s="253"/>
      <c r="J20" s="253"/>
      <c r="K20" s="253"/>
      <c r="L20" s="347">
        <v>122.1</v>
      </c>
      <c r="M20" s="447">
        <f aca="true" t="shared" si="1" ref="M20:T20">M21*M19/L19</f>
        <v>141.16253630203292</v>
      </c>
      <c r="N20" s="447">
        <f t="shared" si="1"/>
        <v>125.9228044813878</v>
      </c>
      <c r="O20" s="447">
        <f t="shared" si="1"/>
        <v>116.9528896634977</v>
      </c>
      <c r="P20" s="447">
        <f t="shared" si="1"/>
        <v>121.39013433789366</v>
      </c>
      <c r="Q20" s="447">
        <f t="shared" si="1"/>
        <v>122.3317273167331</v>
      </c>
      <c r="R20" s="447">
        <f t="shared" si="1"/>
        <v>124.58011006121559</v>
      </c>
      <c r="S20" s="447">
        <f t="shared" si="1"/>
        <v>121.89789576946036</v>
      </c>
      <c r="T20" s="447">
        <f t="shared" si="1"/>
        <v>120.38072882960628</v>
      </c>
      <c r="U20" s="228"/>
    </row>
    <row r="21" spans="1:20" ht="14.25">
      <c r="A21" s="263" t="s">
        <v>507</v>
      </c>
      <c r="B21" s="255"/>
      <c r="C21" s="256"/>
      <c r="D21" s="257"/>
      <c r="E21" s="257"/>
      <c r="F21" s="257"/>
      <c r="G21" s="264"/>
      <c r="H21" s="253"/>
      <c r="I21" s="253"/>
      <c r="J21" s="253"/>
      <c r="K21" s="253"/>
      <c r="L21" s="247"/>
      <c r="M21" s="247">
        <v>105.4</v>
      </c>
      <c r="N21" s="247">
        <v>103</v>
      </c>
      <c r="O21" s="247">
        <v>104.7</v>
      </c>
      <c r="P21" s="247">
        <v>104.7</v>
      </c>
      <c r="Q21" s="247">
        <v>106.3</v>
      </c>
      <c r="R21" s="247">
        <v>106.3</v>
      </c>
      <c r="S21" s="247">
        <v>105.7</v>
      </c>
      <c r="T21" s="247">
        <v>105.7</v>
      </c>
    </row>
    <row r="22" spans="1:20" ht="28.5" hidden="1">
      <c r="A22" s="263" t="s">
        <v>509</v>
      </c>
      <c r="B22" s="255"/>
      <c r="C22" s="256"/>
      <c r="D22" s="265"/>
      <c r="E22" s="265"/>
      <c r="F22" s="265"/>
      <c r="G22" s="266"/>
      <c r="H22" s="253"/>
      <c r="I22" s="253"/>
      <c r="J22" s="253"/>
      <c r="K22" s="253"/>
      <c r="L22" s="247"/>
      <c r="M22" s="247"/>
      <c r="N22" s="247"/>
      <c r="O22" s="247"/>
      <c r="P22" s="247"/>
      <c r="Q22" s="247"/>
      <c r="R22" s="247"/>
      <c r="S22" s="247"/>
      <c r="T22" s="247"/>
    </row>
    <row r="23" spans="1:20" ht="18" hidden="1">
      <c r="A23" s="254" t="s">
        <v>510</v>
      </c>
      <c r="B23" s="255" t="s">
        <v>511</v>
      </c>
      <c r="C23" s="256">
        <v>1</v>
      </c>
      <c r="D23" s="267"/>
      <c r="E23" s="267"/>
      <c r="F23" s="267"/>
      <c r="G23" s="264" t="s">
        <v>298</v>
      </c>
      <c r="H23" s="253"/>
      <c r="I23" s="253"/>
      <c r="J23" s="253"/>
      <c r="K23" s="253"/>
      <c r="L23" s="247"/>
      <c r="M23" s="247"/>
      <c r="N23" s="247"/>
      <c r="O23" s="247"/>
      <c r="P23" s="247"/>
      <c r="Q23" s="247"/>
      <c r="R23" s="247"/>
      <c r="S23" s="247"/>
      <c r="T23" s="247"/>
    </row>
    <row r="24" spans="1:20" ht="21" hidden="1">
      <c r="A24" s="254" t="s">
        <v>768</v>
      </c>
      <c r="B24" s="255" t="s">
        <v>512</v>
      </c>
      <c r="C24" s="256">
        <v>1</v>
      </c>
      <c r="D24" s="267"/>
      <c r="E24" s="267"/>
      <c r="F24" s="267"/>
      <c r="G24" s="266" t="s">
        <v>297</v>
      </c>
      <c r="H24" s="253"/>
      <c r="I24" s="253"/>
      <c r="J24" s="253"/>
      <c r="K24" s="253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0" ht="21" hidden="1">
      <c r="A25" s="254" t="s">
        <v>769</v>
      </c>
      <c r="B25" s="255" t="s">
        <v>499</v>
      </c>
      <c r="C25" s="256">
        <v>1</v>
      </c>
      <c r="D25" s="267"/>
      <c r="E25" s="267"/>
      <c r="F25" s="267"/>
      <c r="G25" s="266" t="s">
        <v>299</v>
      </c>
      <c r="H25" s="253"/>
      <c r="I25" s="253"/>
      <c r="J25" s="253"/>
      <c r="K25" s="253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28.5">
      <c r="A26" s="268" t="s">
        <v>526</v>
      </c>
      <c r="B26" s="269"/>
      <c r="C26" s="256"/>
      <c r="D26" s="267"/>
      <c r="E26" s="267"/>
      <c r="F26" s="267"/>
      <c r="G26" s="270"/>
      <c r="H26" s="253"/>
      <c r="I26" s="253"/>
      <c r="J26" s="253"/>
      <c r="K26" s="253"/>
      <c r="O26" s="448">
        <v>109.5</v>
      </c>
      <c r="P26" s="448">
        <v>110.7</v>
      </c>
      <c r="Q26" s="448">
        <v>111.1</v>
      </c>
      <c r="R26" s="448">
        <v>112.4</v>
      </c>
      <c r="S26" s="448">
        <v>111.2</v>
      </c>
      <c r="T26" s="448">
        <v>111.9</v>
      </c>
    </row>
    <row r="27" spans="1:21" s="439" customFormat="1" ht="53.25" thickBot="1">
      <c r="A27" s="437" t="s">
        <v>834</v>
      </c>
      <c r="B27" s="381" t="s">
        <v>845</v>
      </c>
      <c r="C27" s="382">
        <v>1</v>
      </c>
      <c r="D27" s="383"/>
      <c r="E27" s="383"/>
      <c r="F27" s="383"/>
      <c r="G27" s="384" t="s">
        <v>298</v>
      </c>
      <c r="H27" s="385"/>
      <c r="I27" s="385"/>
      <c r="J27" s="385"/>
      <c r="K27" s="385"/>
      <c r="L27" s="386">
        <v>48.95</v>
      </c>
      <c r="M27" s="386">
        <v>56.72</v>
      </c>
      <c r="N27" s="434">
        <v>57.7</v>
      </c>
      <c r="O27" s="386">
        <f>N27*O28/100</f>
        <v>60.0657</v>
      </c>
      <c r="P27" s="386">
        <f>O27*P28*P29/10000</f>
        <v>67.42579048380001</v>
      </c>
      <c r="Q27" s="386">
        <f>P27*Q28*Q29/10000</f>
        <v>74.05340855940513</v>
      </c>
      <c r="R27" s="386">
        <f>Q27*R28*R29/10000</f>
        <v>82.81437111243412</v>
      </c>
      <c r="S27" s="386">
        <f>R27*S28*S29/10000</f>
        <v>92.08610247344001</v>
      </c>
      <c r="T27" s="386">
        <f>S27*T28*T29/10000</f>
        <v>102.6826344572637</v>
      </c>
      <c r="U27" s="438"/>
    </row>
    <row r="28" spans="1:20" ht="32.25" thickBot="1">
      <c r="A28" s="271" t="s">
        <v>531</v>
      </c>
      <c r="B28" s="255" t="s">
        <v>499</v>
      </c>
      <c r="C28" s="256">
        <v>1</v>
      </c>
      <c r="D28" s="267"/>
      <c r="E28" s="267"/>
      <c r="F28" s="267"/>
      <c r="G28" s="270" t="s">
        <v>297</v>
      </c>
      <c r="H28" s="253"/>
      <c r="I28" s="253"/>
      <c r="J28" s="253"/>
      <c r="K28" s="253"/>
      <c r="L28" s="387">
        <f>L27/24.9*L29</f>
        <v>205.03955823293174</v>
      </c>
      <c r="M28" s="387">
        <f>M27/L27*M29</f>
        <v>121.55113381001021</v>
      </c>
      <c r="N28" s="387">
        <f>N27/M27*N29</f>
        <v>106.40726375176305</v>
      </c>
      <c r="O28" s="388">
        <v>104.1</v>
      </c>
      <c r="P28" s="435">
        <v>106.2</v>
      </c>
      <c r="Q28" s="435">
        <v>105.1</v>
      </c>
      <c r="R28" s="435">
        <v>105.8</v>
      </c>
      <c r="S28" s="435">
        <v>105.8</v>
      </c>
      <c r="T28" s="435">
        <v>106.4</v>
      </c>
    </row>
    <row r="29" spans="1:20" s="228" customFormat="1" ht="32.25" thickBot="1">
      <c r="A29" s="271" t="s">
        <v>532</v>
      </c>
      <c r="B29" s="255" t="s">
        <v>499</v>
      </c>
      <c r="C29" s="256">
        <v>1</v>
      </c>
      <c r="D29" s="267"/>
      <c r="E29" s="267"/>
      <c r="F29" s="267"/>
      <c r="G29" s="270" t="s">
        <v>299</v>
      </c>
      <c r="H29" s="253"/>
      <c r="I29" s="253"/>
      <c r="J29" s="253"/>
      <c r="K29" s="253"/>
      <c r="L29" s="430">
        <v>104.3</v>
      </c>
      <c r="M29" s="391">
        <v>104.9</v>
      </c>
      <c r="N29" s="391">
        <v>104.6</v>
      </c>
      <c r="O29" s="391">
        <v>104.1</v>
      </c>
      <c r="P29" s="369">
        <v>105.7</v>
      </c>
      <c r="Q29" s="391">
        <v>104.5</v>
      </c>
      <c r="R29" s="369">
        <v>105.7</v>
      </c>
      <c r="S29" s="391">
        <v>105.1</v>
      </c>
      <c r="T29" s="369">
        <v>104.8</v>
      </c>
    </row>
    <row r="30" spans="1:21" s="326" customFormat="1" ht="42.75" thickBot="1">
      <c r="A30" s="436" t="s">
        <v>835</v>
      </c>
      <c r="B30" s="319" t="s">
        <v>844</v>
      </c>
      <c r="C30" s="320"/>
      <c r="D30" s="321"/>
      <c r="E30" s="321"/>
      <c r="F30" s="321"/>
      <c r="G30" s="322"/>
      <c r="H30" s="323"/>
      <c r="I30" s="323"/>
      <c r="J30" s="323"/>
      <c r="K30" s="323"/>
      <c r="L30" s="392">
        <v>20.7</v>
      </c>
      <c r="M30" s="440">
        <v>40.77</v>
      </c>
      <c r="N30" s="441">
        <v>48.62</v>
      </c>
      <c r="O30" s="443">
        <f aca="true" t="shared" si="2" ref="O30:T30">N30*O31*O32/10000</f>
        <v>53.1450634</v>
      </c>
      <c r="P30" s="443">
        <f t="shared" si="2"/>
        <v>58.36922313221999</v>
      </c>
      <c r="Q30" s="443">
        <f t="shared" si="2"/>
        <v>64.89420184772459</v>
      </c>
      <c r="R30" s="443">
        <f t="shared" si="2"/>
        <v>73.95057708078564</v>
      </c>
      <c r="S30" s="443">
        <f t="shared" si="2"/>
        <v>81.60283489595118</v>
      </c>
      <c r="T30" s="443">
        <f t="shared" si="2"/>
        <v>92.0345332948751</v>
      </c>
      <c r="U30" s="325"/>
    </row>
    <row r="31" spans="1:21" s="326" customFormat="1" ht="21.75" thickBot="1">
      <c r="A31" s="327" t="s">
        <v>540</v>
      </c>
      <c r="B31" s="328" t="s">
        <v>499</v>
      </c>
      <c r="C31" s="320"/>
      <c r="D31" s="321"/>
      <c r="E31" s="321"/>
      <c r="F31" s="321"/>
      <c r="G31" s="322"/>
      <c r="H31" s="323"/>
      <c r="I31" s="323"/>
      <c r="J31" s="323"/>
      <c r="K31" s="323"/>
      <c r="L31" s="373">
        <f>L30/2.44*L32</f>
        <v>882.2950819672132</v>
      </c>
      <c r="M31" s="374">
        <f>M30/L30*M32</f>
        <v>204.63782608695655</v>
      </c>
      <c r="N31" s="374">
        <f>N30/M30*N32</f>
        <v>122.11645818003433</v>
      </c>
      <c r="O31" s="432">
        <v>104.5</v>
      </c>
      <c r="P31" s="432">
        <v>105</v>
      </c>
      <c r="Q31" s="432">
        <v>104.1</v>
      </c>
      <c r="R31" s="432">
        <v>106.7</v>
      </c>
      <c r="S31" s="432">
        <v>104.2</v>
      </c>
      <c r="T31" s="432">
        <v>106.5</v>
      </c>
      <c r="U31" s="325"/>
    </row>
    <row r="32" spans="1:21" s="326" customFormat="1" ht="21.75" thickBot="1">
      <c r="A32" s="327" t="s">
        <v>541</v>
      </c>
      <c r="B32" s="328" t="s">
        <v>499</v>
      </c>
      <c r="C32" s="320"/>
      <c r="D32" s="321"/>
      <c r="E32" s="321"/>
      <c r="F32" s="321"/>
      <c r="G32" s="322"/>
      <c r="H32" s="323"/>
      <c r="I32" s="323"/>
      <c r="J32" s="323"/>
      <c r="K32" s="323"/>
      <c r="L32" s="442">
        <v>104</v>
      </c>
      <c r="M32" s="432">
        <v>103.9</v>
      </c>
      <c r="N32" s="432">
        <v>102.4</v>
      </c>
      <c r="O32" s="432">
        <v>104.6</v>
      </c>
      <c r="P32" s="432">
        <v>104.6</v>
      </c>
      <c r="Q32" s="432">
        <v>106.8</v>
      </c>
      <c r="R32" s="432">
        <v>106.8</v>
      </c>
      <c r="S32" s="432">
        <v>105.9</v>
      </c>
      <c r="T32" s="432">
        <v>105.9</v>
      </c>
      <c r="U32" s="325"/>
    </row>
    <row r="33" spans="1:21" s="326" customFormat="1" ht="53.25" thickBot="1">
      <c r="A33" s="318" t="s">
        <v>836</v>
      </c>
      <c r="B33" s="319" t="s">
        <v>846</v>
      </c>
      <c r="C33" s="320"/>
      <c r="D33" s="321"/>
      <c r="E33" s="321"/>
      <c r="F33" s="321"/>
      <c r="G33" s="322"/>
      <c r="H33" s="323"/>
      <c r="I33" s="323"/>
      <c r="J33" s="323"/>
      <c r="K33" s="323"/>
      <c r="L33" s="444">
        <v>0.88</v>
      </c>
      <c r="M33" s="444">
        <v>0.62</v>
      </c>
      <c r="N33" s="445">
        <v>0.65</v>
      </c>
      <c r="O33" s="446">
        <f aca="true" t="shared" si="3" ref="O33:T33">N33*O34*O35/10000</f>
        <v>0.68835</v>
      </c>
      <c r="P33" s="446">
        <f t="shared" si="3"/>
        <v>0.7435419030000001</v>
      </c>
      <c r="Q33" s="446">
        <f t="shared" si="3"/>
        <v>0.7948462943070002</v>
      </c>
      <c r="R33" s="446">
        <f t="shared" si="3"/>
        <v>0.8666845023864668</v>
      </c>
      <c r="S33" s="446">
        <f t="shared" si="3"/>
        <v>0.8952850909652201</v>
      </c>
      <c r="T33" s="446">
        <f t="shared" si="3"/>
        <v>0.9433260889464138</v>
      </c>
      <c r="U33" s="325"/>
    </row>
    <row r="34" spans="1:21" s="326" customFormat="1" ht="32.25" thickBot="1">
      <c r="A34" s="327" t="s">
        <v>543</v>
      </c>
      <c r="B34" s="328" t="s">
        <v>499</v>
      </c>
      <c r="C34" s="320"/>
      <c r="D34" s="321"/>
      <c r="E34" s="321"/>
      <c r="F34" s="321"/>
      <c r="G34" s="322"/>
      <c r="H34" s="323"/>
      <c r="I34" s="323"/>
      <c r="J34" s="323"/>
      <c r="K34" s="323"/>
      <c r="L34" s="373">
        <f>L33/1.1*L35</f>
        <v>88.8</v>
      </c>
      <c r="M34" s="374">
        <f>M33/L33*M35</f>
        <v>95.60681818181818</v>
      </c>
      <c r="N34" s="374">
        <f>N33/M33*N35</f>
        <v>106.7258064516129</v>
      </c>
      <c r="O34" s="348">
        <v>100</v>
      </c>
      <c r="P34" s="348">
        <v>102</v>
      </c>
      <c r="Q34" s="348">
        <v>100</v>
      </c>
      <c r="R34" s="348">
        <v>102</v>
      </c>
      <c r="S34" s="348">
        <v>100</v>
      </c>
      <c r="T34" s="348">
        <v>102</v>
      </c>
      <c r="U34" s="325"/>
    </row>
    <row r="35" spans="1:21" s="326" customFormat="1" ht="32.25" thickBot="1">
      <c r="A35" s="327" t="s">
        <v>544</v>
      </c>
      <c r="B35" s="328" t="s">
        <v>499</v>
      </c>
      <c r="C35" s="320"/>
      <c r="D35" s="321"/>
      <c r="E35" s="321"/>
      <c r="F35" s="321"/>
      <c r="G35" s="322"/>
      <c r="H35" s="323"/>
      <c r="I35" s="323"/>
      <c r="J35" s="323"/>
      <c r="K35" s="323"/>
      <c r="L35" s="370">
        <v>111</v>
      </c>
      <c r="M35" s="369">
        <v>135.7</v>
      </c>
      <c r="N35" s="369">
        <v>101.8</v>
      </c>
      <c r="O35" s="369">
        <v>105.9</v>
      </c>
      <c r="P35" s="369">
        <v>105.9</v>
      </c>
      <c r="Q35" s="369">
        <v>106.9</v>
      </c>
      <c r="R35" s="369">
        <v>106.9</v>
      </c>
      <c r="S35" s="369">
        <v>103.3</v>
      </c>
      <c r="T35" s="369">
        <v>103.3</v>
      </c>
      <c r="U35" s="325"/>
    </row>
    <row r="36" spans="1:21" s="326" customFormat="1" ht="70.5" customHeight="1" thickBot="1">
      <c r="A36" s="318" t="s">
        <v>837</v>
      </c>
      <c r="B36" s="329" t="s">
        <v>847</v>
      </c>
      <c r="C36" s="320"/>
      <c r="D36" s="321"/>
      <c r="E36" s="321"/>
      <c r="F36" s="321"/>
      <c r="G36" s="322"/>
      <c r="H36" s="323"/>
      <c r="I36" s="323"/>
      <c r="J36" s="323"/>
      <c r="K36" s="323"/>
      <c r="L36" s="375">
        <v>2.13</v>
      </c>
      <c r="M36" s="375">
        <v>2.52</v>
      </c>
      <c r="N36" s="375">
        <v>3.51</v>
      </c>
      <c r="O36" s="372">
        <f aca="true" t="shared" si="4" ref="O36:T36">N36*O37*O38/10000</f>
        <v>3.7743731999999994</v>
      </c>
      <c r="P36" s="372">
        <f t="shared" si="4"/>
        <v>4.054884616223999</v>
      </c>
      <c r="Q36" s="372">
        <f t="shared" si="4"/>
        <v>4.46272491092381</v>
      </c>
      <c r="R36" s="372">
        <f t="shared" si="4"/>
        <v>4.909912260622931</v>
      </c>
      <c r="S36" s="372">
        <f t="shared" si="4"/>
        <v>5.438808009337232</v>
      </c>
      <c r="T36" s="372">
        <f t="shared" si="4"/>
        <v>6.029680111471629</v>
      </c>
      <c r="U36" s="325"/>
    </row>
    <row r="37" spans="1:21" s="326" customFormat="1" ht="40.5" customHeight="1" thickBot="1">
      <c r="A37" s="327" t="s">
        <v>558</v>
      </c>
      <c r="B37" s="330" t="s">
        <v>499</v>
      </c>
      <c r="C37" s="320"/>
      <c r="D37" s="321"/>
      <c r="E37" s="321"/>
      <c r="F37" s="321"/>
      <c r="G37" s="322"/>
      <c r="H37" s="323"/>
      <c r="I37" s="323"/>
      <c r="J37" s="323"/>
      <c r="K37" s="323"/>
      <c r="L37" s="373">
        <f>L36/1.57*L38</f>
        <v>115.31847133757961</v>
      </c>
      <c r="M37" s="374">
        <f>M36/L36*M38</f>
        <v>117.60000000000001</v>
      </c>
      <c r="N37" s="374">
        <f>N36/M36*N38</f>
        <v>141.65357142857144</v>
      </c>
      <c r="O37" s="348">
        <v>103</v>
      </c>
      <c r="P37" s="348">
        <v>104</v>
      </c>
      <c r="Q37" s="348">
        <v>102</v>
      </c>
      <c r="R37" s="348">
        <v>103.5</v>
      </c>
      <c r="S37" s="348">
        <v>102</v>
      </c>
      <c r="T37" s="348">
        <v>104</v>
      </c>
      <c r="U37" s="325"/>
    </row>
    <row r="38" spans="1:21" s="325" customFormat="1" ht="32.25" thickBot="1">
      <c r="A38" s="353" t="s">
        <v>559</v>
      </c>
      <c r="B38" s="354" t="s">
        <v>499</v>
      </c>
      <c r="C38" s="320">
        <v>1</v>
      </c>
      <c r="D38" s="336"/>
      <c r="E38" s="336"/>
      <c r="F38" s="336"/>
      <c r="G38" s="355" t="s">
        <v>299</v>
      </c>
      <c r="H38" s="323"/>
      <c r="I38" s="323"/>
      <c r="J38" s="323"/>
      <c r="K38" s="323"/>
      <c r="L38" s="370">
        <v>85</v>
      </c>
      <c r="M38" s="432">
        <v>99.4</v>
      </c>
      <c r="N38" s="432">
        <v>101.7</v>
      </c>
      <c r="O38" s="432">
        <v>104.4</v>
      </c>
      <c r="P38" s="432">
        <v>103.3</v>
      </c>
      <c r="Q38" s="432">
        <v>107.9</v>
      </c>
      <c r="R38" s="432">
        <v>106.3</v>
      </c>
      <c r="S38" s="432">
        <v>108.6</v>
      </c>
      <c r="T38" s="432">
        <v>106.6</v>
      </c>
      <c r="U38" s="333"/>
    </row>
    <row r="39" spans="1:20" ht="75.75" thickBot="1">
      <c r="A39" s="363" t="s">
        <v>841</v>
      </c>
      <c r="B39" s="364" t="s">
        <v>848</v>
      </c>
      <c r="C39" s="364">
        <v>408</v>
      </c>
      <c r="D39" s="346">
        <v>535.5</v>
      </c>
      <c r="E39" s="346">
        <v>624.4</v>
      </c>
      <c r="F39" s="346">
        <v>668.8</v>
      </c>
      <c r="G39" s="346">
        <v>694.9</v>
      </c>
      <c r="H39" s="346">
        <v>723.4</v>
      </c>
      <c r="I39" s="346">
        <v>773.5</v>
      </c>
      <c r="J39" s="346">
        <v>774.7</v>
      </c>
      <c r="K39" s="346">
        <v>844.5</v>
      </c>
      <c r="L39" s="376">
        <v>4.27</v>
      </c>
      <c r="M39" s="377">
        <f>6.51+0.45</f>
        <v>6.96</v>
      </c>
      <c r="N39" s="377">
        <v>6.62</v>
      </c>
      <c r="O39" s="378">
        <f aca="true" t="shared" si="5" ref="O39:T39">N39*O40*O41/10000</f>
        <v>7.091344</v>
      </c>
      <c r="P39" s="378">
        <f t="shared" si="5"/>
        <v>7.892665872</v>
      </c>
      <c r="Q39" s="378">
        <f t="shared" si="5"/>
        <v>8.535918140567999</v>
      </c>
      <c r="R39" s="378">
        <f t="shared" si="5"/>
        <v>9.500476890452182</v>
      </c>
      <c r="S39" s="378">
        <f t="shared" si="5"/>
        <v>10.175010749674287</v>
      </c>
      <c r="T39" s="378">
        <f t="shared" si="5"/>
        <v>11.109076736494387</v>
      </c>
    </row>
    <row r="40" spans="1:21" s="325" customFormat="1" ht="15.75" thickBot="1">
      <c r="A40" s="344" t="s">
        <v>838</v>
      </c>
      <c r="B40" s="365" t="s">
        <v>839</v>
      </c>
      <c r="C40" s="366">
        <v>107.5</v>
      </c>
      <c r="D40" s="366">
        <v>99.5</v>
      </c>
      <c r="E40" s="366">
        <v>106</v>
      </c>
      <c r="F40" s="366">
        <v>104</v>
      </c>
      <c r="G40" s="366">
        <v>105</v>
      </c>
      <c r="H40" s="366">
        <v>105</v>
      </c>
      <c r="I40" s="366">
        <v>106</v>
      </c>
      <c r="J40" s="366">
        <v>105</v>
      </c>
      <c r="K40" s="366">
        <v>106</v>
      </c>
      <c r="L40" s="345">
        <v>0</v>
      </c>
      <c r="M40" s="374">
        <f>M39/L39*M41</f>
        <v>214.99391100702582</v>
      </c>
      <c r="N40" s="374">
        <f>N39/M39*N41</f>
        <v>104.6264367816092</v>
      </c>
      <c r="O40" s="346">
        <v>104</v>
      </c>
      <c r="P40" s="346">
        <v>105</v>
      </c>
      <c r="Q40" s="346">
        <v>105</v>
      </c>
      <c r="R40" s="346">
        <v>106</v>
      </c>
      <c r="S40" s="346">
        <v>105</v>
      </c>
      <c r="T40" s="346">
        <v>106</v>
      </c>
      <c r="U40" s="333"/>
    </row>
    <row r="41" spans="1:21" s="325" customFormat="1" ht="15.75" thickBot="1">
      <c r="A41" s="344" t="s">
        <v>840</v>
      </c>
      <c r="B41" s="365" t="s">
        <v>839</v>
      </c>
      <c r="C41" s="365">
        <v>162.1</v>
      </c>
      <c r="D41" s="366">
        <v>131.9</v>
      </c>
      <c r="E41" s="366">
        <v>110</v>
      </c>
      <c r="F41" s="366">
        <v>103</v>
      </c>
      <c r="G41" s="366">
        <v>106</v>
      </c>
      <c r="H41" s="366">
        <v>103</v>
      </c>
      <c r="I41" s="366">
        <v>105</v>
      </c>
      <c r="J41" s="366">
        <v>102</v>
      </c>
      <c r="K41" s="366">
        <v>103</v>
      </c>
      <c r="L41" s="368">
        <v>162.1</v>
      </c>
      <c r="M41" s="366">
        <v>131.9</v>
      </c>
      <c r="N41" s="366">
        <v>110</v>
      </c>
      <c r="O41" s="366">
        <v>103</v>
      </c>
      <c r="P41" s="366">
        <v>106</v>
      </c>
      <c r="Q41" s="366">
        <v>103</v>
      </c>
      <c r="R41" s="366">
        <v>105</v>
      </c>
      <c r="S41" s="366">
        <v>102</v>
      </c>
      <c r="T41" s="366">
        <v>103</v>
      </c>
      <c r="U41" s="333"/>
    </row>
    <row r="42" spans="1:21" s="325" customFormat="1" ht="11.25">
      <c r="A42" s="356"/>
      <c r="B42" s="357"/>
      <c r="C42" s="358"/>
      <c r="D42" s="359"/>
      <c r="E42" s="359"/>
      <c r="F42" s="359"/>
      <c r="G42" s="360"/>
      <c r="H42" s="361"/>
      <c r="I42" s="361"/>
      <c r="J42" s="361"/>
      <c r="K42" s="361"/>
      <c r="L42" s="362"/>
      <c r="M42" s="362"/>
      <c r="N42" s="362"/>
      <c r="O42" s="362"/>
      <c r="P42" s="362"/>
      <c r="Q42" s="362"/>
      <c r="R42" s="362"/>
      <c r="S42" s="324"/>
      <c r="T42" s="324"/>
      <c r="U42" s="333"/>
    </row>
    <row r="43" spans="1:20" s="333" customFormat="1" ht="28.5">
      <c r="A43" s="349" t="s">
        <v>572</v>
      </c>
      <c r="B43" s="350"/>
      <c r="C43" s="331"/>
      <c r="D43" s="338"/>
      <c r="E43" s="338"/>
      <c r="F43" s="338"/>
      <c r="G43" s="351"/>
      <c r="H43" s="332"/>
      <c r="I43" s="332"/>
      <c r="J43" s="332"/>
      <c r="K43" s="332"/>
      <c r="L43" s="379">
        <v>20.5</v>
      </c>
      <c r="M43" s="352"/>
      <c r="N43" s="352"/>
      <c r="O43" s="352"/>
      <c r="P43" s="352"/>
      <c r="Q43" s="352"/>
      <c r="R43" s="352"/>
      <c r="S43" s="352"/>
      <c r="T43" s="352"/>
    </row>
    <row r="44" spans="1:20" s="333" customFormat="1" ht="42.75" thickBot="1">
      <c r="A44" s="334" t="s">
        <v>573</v>
      </c>
      <c r="B44" s="335" t="s">
        <v>511</v>
      </c>
      <c r="C44" s="331">
        <v>1</v>
      </c>
      <c r="D44" s="336"/>
      <c r="E44" s="336"/>
      <c r="F44" s="336"/>
      <c r="G44" s="322" t="s">
        <v>298</v>
      </c>
      <c r="H44" s="332"/>
      <c r="I44" s="332"/>
      <c r="J44" s="332"/>
      <c r="K44" s="332"/>
      <c r="L44" s="431">
        <v>26.37</v>
      </c>
      <c r="M44" s="431">
        <v>30.76</v>
      </c>
      <c r="N44" s="431">
        <v>52.04</v>
      </c>
      <c r="O44" s="433">
        <f aca="true" t="shared" si="6" ref="O44:T44">N44*O46*O45/10000</f>
        <v>64.16937912</v>
      </c>
      <c r="P44" s="433">
        <f t="shared" si="6"/>
        <v>80.5659388727424</v>
      </c>
      <c r="Q44" s="433">
        <f t="shared" si="6"/>
        <v>99.34747054275608</v>
      </c>
      <c r="R44" s="433">
        <f t="shared" si="6"/>
        <v>123.39750621174649</v>
      </c>
      <c r="S44" s="433">
        <f t="shared" si="6"/>
        <v>150.51583576686477</v>
      </c>
      <c r="T44" s="433">
        <f t="shared" si="6"/>
        <v>175.23655663321463</v>
      </c>
    </row>
    <row r="45" spans="1:20" s="333" customFormat="1" ht="21.75" thickBot="1">
      <c r="A45" s="334" t="s">
        <v>574</v>
      </c>
      <c r="B45" s="335" t="s">
        <v>499</v>
      </c>
      <c r="C45" s="331">
        <v>1</v>
      </c>
      <c r="D45" s="337"/>
      <c r="E45" s="337"/>
      <c r="F45" s="337"/>
      <c r="G45" s="322" t="s">
        <v>297</v>
      </c>
      <c r="H45" s="332"/>
      <c r="I45" s="332"/>
      <c r="J45" s="332"/>
      <c r="K45" s="332"/>
      <c r="L45" s="373">
        <f>L44/20.5*L46</f>
        <v>136.0949268292683</v>
      </c>
      <c r="M45" s="374">
        <f>M44/L44*M46</f>
        <v>118.04747819491847</v>
      </c>
      <c r="N45" s="374">
        <f>N44/M44*N46</f>
        <v>188.29817945383613</v>
      </c>
      <c r="O45" s="432">
        <v>109.9</v>
      </c>
      <c r="P45" s="432">
        <v>112.1</v>
      </c>
      <c r="Q45" s="432">
        <v>110.1</v>
      </c>
      <c r="R45" s="432">
        <v>112</v>
      </c>
      <c r="S45" s="432">
        <v>109.2</v>
      </c>
      <c r="T45" s="432">
        <v>107.8</v>
      </c>
    </row>
    <row r="46" spans="1:21" s="333" customFormat="1" ht="21.75" thickBot="1">
      <c r="A46" s="334" t="s">
        <v>575</v>
      </c>
      <c r="B46" s="335" t="s">
        <v>499</v>
      </c>
      <c r="C46" s="331">
        <v>1</v>
      </c>
      <c r="D46" s="338"/>
      <c r="E46" s="338"/>
      <c r="F46" s="338"/>
      <c r="G46" s="322" t="s">
        <v>299</v>
      </c>
      <c r="H46" s="332"/>
      <c r="I46" s="332"/>
      <c r="J46" s="332"/>
      <c r="K46" s="332"/>
      <c r="L46" s="367">
        <v>105.8</v>
      </c>
      <c r="M46" s="391">
        <v>101.2</v>
      </c>
      <c r="N46" s="391">
        <v>111.3</v>
      </c>
      <c r="O46" s="391">
        <v>112.2</v>
      </c>
      <c r="P46" s="391">
        <v>112</v>
      </c>
      <c r="Q46" s="391">
        <v>112</v>
      </c>
      <c r="R46" s="391">
        <v>110.9</v>
      </c>
      <c r="S46" s="391">
        <v>111.7</v>
      </c>
      <c r="T46" s="391">
        <v>108</v>
      </c>
      <c r="U46" s="228"/>
    </row>
    <row r="47" spans="1:20" s="228" customFormat="1" ht="14.25">
      <c r="A47" s="263" t="s">
        <v>262</v>
      </c>
      <c r="B47" s="269"/>
      <c r="C47" s="256"/>
      <c r="D47" s="267"/>
      <c r="E47" s="267"/>
      <c r="F47" s="267"/>
      <c r="G47" s="270"/>
      <c r="H47" s="253"/>
      <c r="I47" s="253"/>
      <c r="J47" s="253"/>
      <c r="K47" s="253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1:21" s="228" customFormat="1" ht="32.25" thickBot="1">
      <c r="A48" s="380" t="s">
        <v>254</v>
      </c>
      <c r="B48" s="381" t="s">
        <v>98</v>
      </c>
      <c r="C48" s="382">
        <v>1</v>
      </c>
      <c r="D48" s="383"/>
      <c r="E48" s="383"/>
      <c r="F48" s="383"/>
      <c r="G48" s="384" t="s">
        <v>298</v>
      </c>
      <c r="H48" s="385"/>
      <c r="I48" s="385"/>
      <c r="J48" s="385"/>
      <c r="K48" s="385"/>
      <c r="L48" s="386">
        <v>35.59</v>
      </c>
      <c r="M48" s="386">
        <v>41.99</v>
      </c>
      <c r="N48" s="386">
        <v>43</v>
      </c>
      <c r="O48" s="386">
        <f aca="true" t="shared" si="7" ref="O48:T48">N48*O49*O50/10000</f>
        <v>45.022977999999995</v>
      </c>
      <c r="P48" s="386">
        <f t="shared" si="7"/>
        <v>48.45976200265199</v>
      </c>
      <c r="Q48" s="386">
        <f t="shared" si="7"/>
        <v>52.293946832063824</v>
      </c>
      <c r="R48" s="386">
        <f t="shared" si="7"/>
        <v>59.477357132597106</v>
      </c>
      <c r="S48" s="386">
        <f t="shared" si="7"/>
        <v>63.7002494890115</v>
      </c>
      <c r="T48" s="386">
        <f t="shared" si="7"/>
        <v>71.63411556286788</v>
      </c>
      <c r="U48" s="277"/>
    </row>
    <row r="49" spans="1:21" s="228" customFormat="1" ht="21.75" thickBot="1">
      <c r="A49" s="380" t="s">
        <v>585</v>
      </c>
      <c r="B49" s="381" t="s">
        <v>499</v>
      </c>
      <c r="C49" s="382">
        <v>1</v>
      </c>
      <c r="D49" s="383"/>
      <c r="E49" s="383"/>
      <c r="F49" s="383"/>
      <c r="G49" s="384" t="s">
        <v>297</v>
      </c>
      <c r="H49" s="385"/>
      <c r="I49" s="385"/>
      <c r="J49" s="385"/>
      <c r="K49" s="385"/>
      <c r="L49" s="387">
        <f>L48/32.03*L50</f>
        <v>115.67027786450203</v>
      </c>
      <c r="M49" s="388">
        <f>M48/L48*M50</f>
        <v>141.1071649339702</v>
      </c>
      <c r="N49" s="388">
        <f>N48/M48*N50</f>
        <v>105.9895213145987</v>
      </c>
      <c r="O49" s="389">
        <v>100.1</v>
      </c>
      <c r="P49" s="389">
        <v>102.9</v>
      </c>
      <c r="Q49" s="389">
        <v>101.9</v>
      </c>
      <c r="R49" s="389">
        <v>107.4</v>
      </c>
      <c r="S49" s="389">
        <v>102</v>
      </c>
      <c r="T49" s="389">
        <v>107.1</v>
      </c>
      <c r="U49" s="232"/>
    </row>
    <row r="50" spans="1:21" s="228" customFormat="1" ht="21.75" thickBot="1">
      <c r="A50" s="380" t="s">
        <v>586</v>
      </c>
      <c r="B50" s="381" t="s">
        <v>499</v>
      </c>
      <c r="C50" s="382">
        <v>1</v>
      </c>
      <c r="D50" s="383"/>
      <c r="E50" s="383"/>
      <c r="F50" s="383"/>
      <c r="G50" s="384" t="s">
        <v>299</v>
      </c>
      <c r="H50" s="385"/>
      <c r="I50" s="385"/>
      <c r="J50" s="385"/>
      <c r="K50" s="385"/>
      <c r="L50" s="390">
        <v>104.1</v>
      </c>
      <c r="M50" s="391">
        <v>119.6</v>
      </c>
      <c r="N50" s="391">
        <v>103.5</v>
      </c>
      <c r="O50" s="391">
        <v>104.6</v>
      </c>
      <c r="P50" s="391">
        <v>104.6</v>
      </c>
      <c r="Q50" s="391">
        <v>105.9</v>
      </c>
      <c r="R50" s="391">
        <v>105.9</v>
      </c>
      <c r="S50" s="391">
        <v>105</v>
      </c>
      <c r="T50" s="391">
        <v>105</v>
      </c>
      <c r="U50" s="232"/>
    </row>
    <row r="51" spans="1:22" s="228" customFormat="1" ht="12.75">
      <c r="A51" s="275" t="s">
        <v>70</v>
      </c>
      <c r="B51" s="255"/>
      <c r="C51" s="256"/>
      <c r="D51" s="265"/>
      <c r="E51" s="265"/>
      <c r="F51" s="265"/>
      <c r="G51" s="279"/>
      <c r="H51" s="253"/>
      <c r="I51" s="253"/>
      <c r="J51" s="253"/>
      <c r="K51" s="253"/>
      <c r="L51" s="247"/>
      <c r="M51" s="247"/>
      <c r="N51" s="247"/>
      <c r="O51" s="247"/>
      <c r="P51" s="247"/>
      <c r="Q51" s="247"/>
      <c r="R51" s="247"/>
      <c r="S51" s="247"/>
      <c r="T51" s="247"/>
      <c r="U51" s="281"/>
      <c r="V51" s="232"/>
    </row>
    <row r="52" spans="1:22" s="228" customFormat="1" ht="18.75" thickBot="1">
      <c r="A52" s="271" t="s">
        <v>587</v>
      </c>
      <c r="B52" s="255" t="s">
        <v>98</v>
      </c>
      <c r="C52" s="256">
        <v>1</v>
      </c>
      <c r="D52" s="267"/>
      <c r="E52" s="267"/>
      <c r="F52" s="267"/>
      <c r="G52" s="270" t="s">
        <v>298</v>
      </c>
      <c r="H52" s="253"/>
      <c r="I52" s="253"/>
      <c r="J52" s="253"/>
      <c r="K52" s="253"/>
      <c r="L52" s="247">
        <v>22320</v>
      </c>
      <c r="M52" s="247"/>
      <c r="N52" s="247"/>
      <c r="O52" s="247">
        <f aca="true" t="shared" si="8" ref="O52:T52">O48*0.67</f>
        <v>30.165395259999997</v>
      </c>
      <c r="P52" s="247">
        <f t="shared" si="8"/>
        <v>32.46804054177684</v>
      </c>
      <c r="Q52" s="247">
        <f t="shared" si="8"/>
        <v>35.03694437748276</v>
      </c>
      <c r="R52" s="247">
        <f t="shared" si="8"/>
        <v>39.84982927884006</v>
      </c>
      <c r="S52" s="247">
        <f t="shared" si="8"/>
        <v>42.67916715763771</v>
      </c>
      <c r="T52" s="247">
        <f t="shared" si="8"/>
        <v>47.99485742712148</v>
      </c>
      <c r="V52" s="232"/>
    </row>
    <row r="53" spans="1:20" s="228" customFormat="1" ht="21.75" thickBot="1">
      <c r="A53" s="271" t="s">
        <v>588</v>
      </c>
      <c r="B53" s="255" t="s">
        <v>499</v>
      </c>
      <c r="C53" s="256">
        <v>1</v>
      </c>
      <c r="D53" s="267"/>
      <c r="E53" s="267"/>
      <c r="F53" s="267"/>
      <c r="G53" s="270" t="s">
        <v>297</v>
      </c>
      <c r="H53" s="253"/>
      <c r="I53" s="253"/>
      <c r="J53" s="253"/>
      <c r="K53" s="253"/>
      <c r="L53" s="278">
        <v>105.6</v>
      </c>
      <c r="M53" s="278"/>
      <c r="N53" s="278"/>
      <c r="O53" s="278">
        <v>105.5</v>
      </c>
      <c r="P53" s="278">
        <v>110.2</v>
      </c>
      <c r="Q53" s="278">
        <v>101</v>
      </c>
      <c r="R53" s="278">
        <v>106.2</v>
      </c>
      <c r="S53" s="278">
        <v>100.8</v>
      </c>
      <c r="T53" s="278">
        <v>106.9</v>
      </c>
    </row>
    <row r="54" spans="1:25" s="228" customFormat="1" ht="21.75" thickBot="1">
      <c r="A54" s="271" t="s">
        <v>589</v>
      </c>
      <c r="B54" s="255" t="s">
        <v>499</v>
      </c>
      <c r="C54" s="256">
        <v>1</v>
      </c>
      <c r="D54" s="267"/>
      <c r="E54" s="267"/>
      <c r="F54" s="267"/>
      <c r="G54" s="270" t="s">
        <v>299</v>
      </c>
      <c r="H54" s="253"/>
      <c r="I54" s="253"/>
      <c r="J54" s="253"/>
      <c r="K54" s="253"/>
      <c r="L54" s="280">
        <v>104.5</v>
      </c>
      <c r="M54" s="280"/>
      <c r="N54" s="280"/>
      <c r="O54" s="280">
        <v>109.3</v>
      </c>
      <c r="P54" s="280">
        <v>109.3</v>
      </c>
      <c r="Q54" s="280">
        <v>104.5</v>
      </c>
      <c r="R54" s="280">
        <v>104.6</v>
      </c>
      <c r="S54" s="280">
        <v>106.5</v>
      </c>
      <c r="T54" s="280">
        <v>106.6</v>
      </c>
      <c r="V54" s="232"/>
      <c r="W54" s="232"/>
      <c r="X54" s="232"/>
      <c r="Y54" s="232"/>
    </row>
    <row r="55" spans="1:25" s="228" customFormat="1" ht="18.75" thickBot="1">
      <c r="A55" s="271" t="s">
        <v>590</v>
      </c>
      <c r="B55" s="255" t="s">
        <v>98</v>
      </c>
      <c r="C55" s="256">
        <v>1</v>
      </c>
      <c r="D55" s="267"/>
      <c r="E55" s="267"/>
      <c r="F55" s="267"/>
      <c r="G55" s="270" t="s">
        <v>298</v>
      </c>
      <c r="H55" s="253"/>
      <c r="I55" s="253"/>
      <c r="J55" s="253"/>
      <c r="K55" s="253"/>
      <c r="L55" s="247">
        <f>L48-L52</f>
        <v>-22284.41</v>
      </c>
      <c r="M55" s="247"/>
      <c r="N55" s="247"/>
      <c r="O55" s="247">
        <f aca="true" t="shared" si="9" ref="O55:T55">O48-O52</f>
        <v>14.857582739999998</v>
      </c>
      <c r="P55" s="247">
        <f t="shared" si="9"/>
        <v>15.991721460875155</v>
      </c>
      <c r="Q55" s="247">
        <f t="shared" si="9"/>
        <v>17.257002454581063</v>
      </c>
      <c r="R55" s="247">
        <f t="shared" si="9"/>
        <v>19.627527853757044</v>
      </c>
      <c r="S55" s="247">
        <f t="shared" si="9"/>
        <v>21.02108233137379</v>
      </c>
      <c r="T55" s="247">
        <f t="shared" si="9"/>
        <v>23.639258135746395</v>
      </c>
      <c r="V55" s="232"/>
      <c r="W55" s="232"/>
      <c r="X55" s="232"/>
      <c r="Y55" s="232"/>
    </row>
    <row r="56" spans="1:25" s="228" customFormat="1" ht="21.75" thickBot="1">
      <c r="A56" s="271" t="s">
        <v>591</v>
      </c>
      <c r="B56" s="255" t="s">
        <v>499</v>
      </c>
      <c r="C56" s="256">
        <v>1</v>
      </c>
      <c r="D56" s="267"/>
      <c r="E56" s="267"/>
      <c r="F56" s="267"/>
      <c r="G56" s="270" t="s">
        <v>297</v>
      </c>
      <c r="H56" s="253"/>
      <c r="I56" s="253"/>
      <c r="J56" s="253"/>
      <c r="K56" s="253"/>
      <c r="L56" s="278">
        <v>102.7</v>
      </c>
      <c r="M56" s="278"/>
      <c r="N56" s="278"/>
      <c r="O56" s="278">
        <v>100.9</v>
      </c>
      <c r="P56" s="278">
        <v>102.2</v>
      </c>
      <c r="Q56" s="278">
        <v>100.9</v>
      </c>
      <c r="R56" s="278">
        <v>105.6</v>
      </c>
      <c r="S56" s="278">
        <v>102</v>
      </c>
      <c r="T56" s="278">
        <v>104.4</v>
      </c>
      <c r="V56" s="232"/>
      <c r="W56" s="232"/>
      <c r="X56" s="232"/>
      <c r="Y56" s="232"/>
    </row>
    <row r="57" spans="1:25" s="228" customFormat="1" ht="21.75" thickBot="1">
      <c r="A57" s="271" t="s">
        <v>592</v>
      </c>
      <c r="B57" s="255" t="s">
        <v>499</v>
      </c>
      <c r="C57" s="256">
        <v>1</v>
      </c>
      <c r="D57" s="267"/>
      <c r="E57" s="267"/>
      <c r="F57" s="267"/>
      <c r="G57" s="270" t="s">
        <v>299</v>
      </c>
      <c r="H57" s="253"/>
      <c r="I57" s="253"/>
      <c r="J57" s="253"/>
      <c r="K57" s="253"/>
      <c r="L57" s="280">
        <v>103.7</v>
      </c>
      <c r="M57" s="280"/>
      <c r="N57" s="280"/>
      <c r="O57" s="280">
        <v>103.8</v>
      </c>
      <c r="P57" s="280">
        <v>103.8</v>
      </c>
      <c r="Q57" s="280">
        <v>104.7</v>
      </c>
      <c r="R57" s="280">
        <v>104.9</v>
      </c>
      <c r="S57" s="280">
        <v>103.6</v>
      </c>
      <c r="T57" s="280">
        <v>103.9</v>
      </c>
      <c r="V57" s="232"/>
      <c r="W57" s="232"/>
      <c r="X57" s="232"/>
      <c r="Y57" s="232"/>
    </row>
    <row r="58" spans="1:25" s="228" customFormat="1" ht="21">
      <c r="A58" s="274" t="s">
        <v>593</v>
      </c>
      <c r="B58" s="255"/>
      <c r="C58" s="256"/>
      <c r="D58" s="265"/>
      <c r="E58" s="265"/>
      <c r="F58" s="265"/>
      <c r="G58" s="279"/>
      <c r="H58" s="253"/>
      <c r="I58" s="253"/>
      <c r="J58" s="253"/>
      <c r="K58" s="253"/>
      <c r="L58" s="247"/>
      <c r="M58" s="247"/>
      <c r="N58" s="247"/>
      <c r="O58" s="247"/>
      <c r="P58" s="247"/>
      <c r="Q58" s="247"/>
      <c r="R58" s="247"/>
      <c r="S58" s="247"/>
      <c r="T58" s="247"/>
      <c r="V58" s="232"/>
      <c r="W58" s="232"/>
      <c r="X58" s="232"/>
      <c r="Y58" s="232"/>
    </row>
    <row r="59" spans="1:25" s="228" customFormat="1" ht="21.75" thickBot="1">
      <c r="A59" s="275" t="s">
        <v>594</v>
      </c>
      <c r="B59" s="255" t="s">
        <v>511</v>
      </c>
      <c r="C59" s="256">
        <v>1</v>
      </c>
      <c r="D59" s="272"/>
      <c r="E59" s="272"/>
      <c r="F59" s="272"/>
      <c r="G59" s="282" t="s">
        <v>298</v>
      </c>
      <c r="H59" s="253"/>
      <c r="I59" s="253"/>
      <c r="J59" s="253"/>
      <c r="K59" s="253"/>
      <c r="L59" s="247">
        <v>35.59</v>
      </c>
      <c r="M59" s="247">
        <v>41.99</v>
      </c>
      <c r="N59" s="247">
        <v>43</v>
      </c>
      <c r="O59" s="247">
        <v>40</v>
      </c>
      <c r="P59" s="247">
        <v>3200</v>
      </c>
      <c r="Q59" s="247">
        <v>3389.8</v>
      </c>
      <c r="R59" s="247">
        <v>3500</v>
      </c>
      <c r="S59" s="247">
        <v>3775.2</v>
      </c>
      <c r="T59" s="247">
        <v>3800</v>
      </c>
      <c r="V59" s="232"/>
      <c r="W59" s="232"/>
      <c r="X59" s="232"/>
      <c r="Y59" s="232"/>
    </row>
    <row r="60" spans="1:25" s="228" customFormat="1" ht="21.75" thickBot="1">
      <c r="A60" s="275" t="s">
        <v>595</v>
      </c>
      <c r="B60" s="255" t="s">
        <v>499</v>
      </c>
      <c r="C60" s="256">
        <v>1</v>
      </c>
      <c r="D60" s="272"/>
      <c r="E60" s="272"/>
      <c r="F60" s="272"/>
      <c r="G60" s="282" t="s">
        <v>297</v>
      </c>
      <c r="H60" s="253"/>
      <c r="I60" s="253"/>
      <c r="J60" s="253"/>
      <c r="K60" s="253"/>
      <c r="L60" s="373">
        <f>L59/32.03*L61</f>
        <v>122.33715266937246</v>
      </c>
      <c r="M60" s="374">
        <f>M59/L59*M61</f>
        <v>141.1071649339702</v>
      </c>
      <c r="N60" s="374">
        <f>N59/M59*N61</f>
        <v>105.9895213145987</v>
      </c>
      <c r="O60" s="364">
        <v>100.1</v>
      </c>
      <c r="P60" s="364">
        <v>102.9</v>
      </c>
      <c r="Q60" s="364">
        <v>101.9</v>
      </c>
      <c r="R60" s="364">
        <v>107.4</v>
      </c>
      <c r="S60" s="364">
        <v>102</v>
      </c>
      <c r="T60" s="364">
        <v>107.1</v>
      </c>
      <c r="V60" s="232"/>
      <c r="W60" s="232"/>
      <c r="X60" s="232"/>
      <c r="Y60" s="232"/>
    </row>
    <row r="61" spans="1:25" s="228" customFormat="1" ht="32.25" thickBot="1">
      <c r="A61" s="275" t="s">
        <v>596</v>
      </c>
      <c r="B61" s="255" t="s">
        <v>511</v>
      </c>
      <c r="C61" s="256">
        <v>1</v>
      </c>
      <c r="D61" s="272"/>
      <c r="E61" s="272"/>
      <c r="F61" s="272"/>
      <c r="G61" s="282" t="s">
        <v>298</v>
      </c>
      <c r="H61" s="253"/>
      <c r="I61" s="253"/>
      <c r="J61" s="253"/>
      <c r="K61" s="253"/>
      <c r="L61" s="367">
        <v>110.1</v>
      </c>
      <c r="M61" s="366">
        <v>119.6</v>
      </c>
      <c r="N61" s="366">
        <v>103.5</v>
      </c>
      <c r="O61" s="366">
        <v>104.6</v>
      </c>
      <c r="P61" s="366">
        <v>104.6</v>
      </c>
      <c r="Q61" s="366">
        <v>105.9</v>
      </c>
      <c r="R61" s="366">
        <v>105.9</v>
      </c>
      <c r="S61" s="366">
        <v>105</v>
      </c>
      <c r="T61" s="366">
        <v>105</v>
      </c>
      <c r="V61" s="232"/>
      <c r="W61" s="232"/>
      <c r="X61" s="232"/>
      <c r="Y61" s="232"/>
    </row>
    <row r="62" spans="1:25" s="228" customFormat="1" ht="31.5">
      <c r="A62" s="275" t="s">
        <v>597</v>
      </c>
      <c r="B62" s="255" t="s">
        <v>499</v>
      </c>
      <c r="C62" s="256">
        <v>1</v>
      </c>
      <c r="D62" s="272"/>
      <c r="E62" s="272"/>
      <c r="F62" s="272"/>
      <c r="G62" s="282" t="s">
        <v>297</v>
      </c>
      <c r="H62" s="253"/>
      <c r="I62" s="253"/>
      <c r="J62" s="253"/>
      <c r="K62" s="253"/>
      <c r="L62" s="247" t="e">
        <f>L61/#REF!/1.052*100</f>
        <v>#REF!</v>
      </c>
      <c r="M62" s="247"/>
      <c r="N62" s="247"/>
      <c r="O62" s="247">
        <f>O61/L61/1.052*100</f>
        <v>90.30849935937948</v>
      </c>
      <c r="P62" s="247">
        <f>P61/L61/1.068*100</f>
        <v>88.95556303938878</v>
      </c>
      <c r="Q62" s="247">
        <f>Q61/O61/1.067*100</f>
        <v>94.88550124453222</v>
      </c>
      <c r="R62" s="247">
        <f>R61/P61/1.062*100</f>
        <v>95.3322314763803</v>
      </c>
      <c r="S62" s="247">
        <f>S61/Q61/1.067*100</f>
        <v>92.92421897193954</v>
      </c>
      <c r="T62" s="247">
        <f>T61/R61/1.061*100</f>
        <v>93.44970937140386</v>
      </c>
      <c r="V62" s="232"/>
      <c r="W62" s="232"/>
      <c r="X62" s="232"/>
      <c r="Y62" s="232"/>
    </row>
    <row r="63" spans="1:25" s="228" customFormat="1" ht="18">
      <c r="A63" s="275" t="s">
        <v>598</v>
      </c>
      <c r="B63" s="255" t="s">
        <v>511</v>
      </c>
      <c r="C63" s="256">
        <v>1</v>
      </c>
      <c r="D63" s="272"/>
      <c r="E63" s="272"/>
      <c r="F63" s="272"/>
      <c r="G63" s="282" t="s">
        <v>298</v>
      </c>
      <c r="H63" s="253"/>
      <c r="I63" s="253"/>
      <c r="J63" s="253"/>
      <c r="K63" s="253"/>
      <c r="L63" s="247">
        <v>29039</v>
      </c>
      <c r="M63" s="247"/>
      <c r="N63" s="247"/>
      <c r="O63" s="247">
        <v>32863</v>
      </c>
      <c r="P63" s="247">
        <v>33000</v>
      </c>
      <c r="Q63" s="247">
        <v>34473.6</v>
      </c>
      <c r="R63" s="247">
        <v>34500</v>
      </c>
      <c r="S63" s="247">
        <v>36180</v>
      </c>
      <c r="T63" s="247">
        <v>36500</v>
      </c>
      <c r="V63" s="232"/>
      <c r="W63" s="232"/>
      <c r="X63" s="232"/>
      <c r="Y63" s="232"/>
    </row>
    <row r="64" spans="1:25" s="228" customFormat="1" ht="21">
      <c r="A64" s="275" t="s">
        <v>599</v>
      </c>
      <c r="B64" s="255" t="s">
        <v>499</v>
      </c>
      <c r="C64" s="256">
        <v>1</v>
      </c>
      <c r="D64" s="273"/>
      <c r="E64" s="273"/>
      <c r="F64" s="273"/>
      <c r="G64" s="283" t="s">
        <v>297</v>
      </c>
      <c r="H64" s="253"/>
      <c r="I64" s="253"/>
      <c r="J64" s="253"/>
      <c r="K64" s="253"/>
      <c r="L64" s="247" t="e">
        <f>L63/#REF!/1.052*100</f>
        <v>#REF!</v>
      </c>
      <c r="M64" s="247"/>
      <c r="N64" s="247"/>
      <c r="O64" s="247" t="e">
        <f>O63/#REF!/1.052*100</f>
        <v>#REF!</v>
      </c>
      <c r="P64" s="247">
        <f>P63/L63/1.068*100</f>
        <v>106.40475362269493</v>
      </c>
      <c r="Q64" s="247">
        <f>Q63/O63/1.067*100</f>
        <v>98.31391981153989</v>
      </c>
      <c r="R64" s="247">
        <f>R63/P63/1.062*100</f>
        <v>98.44204759458995</v>
      </c>
      <c r="S64" s="247">
        <f>S63/Q63/1.067*100</f>
        <v>98.35977009064368</v>
      </c>
      <c r="T64" s="247">
        <f>T63/R63/1.061*100</f>
        <v>99.71451597481185</v>
      </c>
      <c r="V64" s="232"/>
      <c r="W64" s="232"/>
      <c r="X64" s="232"/>
      <c r="Y64" s="232"/>
    </row>
    <row r="65" spans="1:25" s="228" customFormat="1" ht="14.25">
      <c r="A65" s="263" t="s">
        <v>263</v>
      </c>
      <c r="B65" s="269"/>
      <c r="C65" s="256"/>
      <c r="D65" s="267"/>
      <c r="E65" s="267"/>
      <c r="F65" s="267"/>
      <c r="G65" s="270"/>
      <c r="H65" s="253"/>
      <c r="I65" s="253"/>
      <c r="J65" s="253"/>
      <c r="K65" s="253"/>
      <c r="L65" s="247"/>
      <c r="M65" s="247"/>
      <c r="N65" s="247"/>
      <c r="O65" s="247"/>
      <c r="P65" s="247"/>
      <c r="Q65" s="247"/>
      <c r="R65" s="247"/>
      <c r="S65" s="247"/>
      <c r="T65" s="247"/>
      <c r="V65" s="232"/>
      <c r="W65" s="232"/>
      <c r="X65" s="232"/>
      <c r="Y65" s="232"/>
    </row>
    <row r="66" spans="1:25" s="228" customFormat="1" ht="21">
      <c r="A66" s="254" t="s">
        <v>103</v>
      </c>
      <c r="B66" s="255" t="s">
        <v>135</v>
      </c>
      <c r="C66" s="256">
        <v>1</v>
      </c>
      <c r="D66" s="265"/>
      <c r="E66" s="265"/>
      <c r="F66" s="265"/>
      <c r="G66" s="270" t="s">
        <v>298</v>
      </c>
      <c r="H66" s="253"/>
      <c r="I66" s="253"/>
      <c r="J66" s="253"/>
      <c r="K66" s="253"/>
      <c r="L66" s="247"/>
      <c r="M66" s="247"/>
      <c r="N66" s="247"/>
      <c r="O66" s="247"/>
      <c r="P66" s="247"/>
      <c r="Q66" s="247"/>
      <c r="R66" s="247"/>
      <c r="S66" s="247"/>
      <c r="T66" s="247"/>
      <c r="V66" s="232"/>
      <c r="W66" s="232"/>
      <c r="X66" s="232"/>
      <c r="Y66" s="232"/>
    </row>
    <row r="67" spans="1:25" s="228" customFormat="1" ht="21">
      <c r="A67" s="254" t="s">
        <v>111</v>
      </c>
      <c r="B67" s="255" t="s">
        <v>135</v>
      </c>
      <c r="C67" s="256">
        <v>1</v>
      </c>
      <c r="D67" s="272"/>
      <c r="E67" s="272"/>
      <c r="F67" s="272"/>
      <c r="G67" s="270" t="s">
        <v>298</v>
      </c>
      <c r="H67" s="253"/>
      <c r="I67" s="253"/>
      <c r="J67" s="253"/>
      <c r="K67" s="253"/>
      <c r="L67" s="247">
        <v>21</v>
      </c>
      <c r="M67" s="247"/>
      <c r="N67" s="247"/>
      <c r="O67" s="247">
        <v>21</v>
      </c>
      <c r="P67" s="247">
        <v>21</v>
      </c>
      <c r="Q67" s="247">
        <v>21</v>
      </c>
      <c r="R67" s="247">
        <v>21</v>
      </c>
      <c r="S67" s="247">
        <v>21</v>
      </c>
      <c r="T67" s="247">
        <v>21</v>
      </c>
      <c r="V67" s="232"/>
      <c r="W67" s="232"/>
      <c r="X67" s="232"/>
      <c r="Y67" s="232"/>
    </row>
    <row r="68" spans="1:25" s="228" customFormat="1" ht="21">
      <c r="A68" s="254" t="s">
        <v>600</v>
      </c>
      <c r="B68" s="255" t="s">
        <v>601</v>
      </c>
      <c r="C68" s="256">
        <v>1</v>
      </c>
      <c r="D68" s="272"/>
      <c r="E68" s="272"/>
      <c r="F68" s="272"/>
      <c r="G68" s="270" t="s">
        <v>298</v>
      </c>
      <c r="H68" s="253"/>
      <c r="I68" s="253"/>
      <c r="J68" s="253"/>
      <c r="K68" s="253"/>
      <c r="L68" s="247"/>
      <c r="M68" s="247"/>
      <c r="N68" s="247"/>
      <c r="O68" s="247"/>
      <c r="P68" s="247"/>
      <c r="Q68" s="247"/>
      <c r="R68" s="247"/>
      <c r="S68" s="247"/>
      <c r="T68" s="247"/>
      <c r="V68" s="232"/>
      <c r="W68" s="232"/>
      <c r="X68" s="232"/>
      <c r="Y68" s="232"/>
    </row>
    <row r="69" spans="1:25" s="228" customFormat="1" ht="31.5">
      <c r="A69" s="254" t="s">
        <v>602</v>
      </c>
      <c r="B69" s="255" t="s">
        <v>101</v>
      </c>
      <c r="C69" s="256">
        <v>1</v>
      </c>
      <c r="D69" s="273"/>
      <c r="E69" s="273"/>
      <c r="F69" s="273"/>
      <c r="G69" s="270" t="s">
        <v>298</v>
      </c>
      <c r="H69" s="253"/>
      <c r="I69" s="253"/>
      <c r="J69" s="253"/>
      <c r="K69" s="253"/>
      <c r="L69" s="247"/>
      <c r="M69" s="247"/>
      <c r="N69" s="247"/>
      <c r="O69" s="247"/>
      <c r="P69" s="247"/>
      <c r="Q69" s="247"/>
      <c r="R69" s="247"/>
      <c r="S69" s="247"/>
      <c r="T69" s="247"/>
      <c r="V69" s="232"/>
      <c r="W69" s="232"/>
      <c r="X69" s="232"/>
      <c r="Y69" s="232"/>
    </row>
    <row r="70" spans="1:25" s="228" customFormat="1" ht="21">
      <c r="A70" s="254" t="s">
        <v>603</v>
      </c>
      <c r="B70" s="255" t="s">
        <v>604</v>
      </c>
      <c r="C70" s="256">
        <v>1</v>
      </c>
      <c r="D70" s="265"/>
      <c r="E70" s="265"/>
      <c r="F70" s="267"/>
      <c r="G70" s="270" t="s">
        <v>298</v>
      </c>
      <c r="H70" s="253"/>
      <c r="I70" s="253"/>
      <c r="J70" s="253"/>
      <c r="K70" s="253"/>
      <c r="L70" s="247">
        <v>39</v>
      </c>
      <c r="M70" s="247"/>
      <c r="N70" s="247"/>
      <c r="O70" s="247">
        <v>39</v>
      </c>
      <c r="P70" s="247">
        <v>40</v>
      </c>
      <c r="Q70" s="247">
        <v>39</v>
      </c>
      <c r="R70" s="247">
        <v>41</v>
      </c>
      <c r="S70" s="247">
        <v>40</v>
      </c>
      <c r="T70" s="247">
        <v>42</v>
      </c>
      <c r="V70" s="232"/>
      <c r="W70" s="232"/>
      <c r="X70" s="232"/>
      <c r="Y70" s="232"/>
    </row>
    <row r="71" spans="1:25" s="228" customFormat="1" ht="21">
      <c r="A71" s="254" t="s">
        <v>605</v>
      </c>
      <c r="B71" s="255" t="s">
        <v>604</v>
      </c>
      <c r="C71" s="256">
        <v>1</v>
      </c>
      <c r="D71" s="273"/>
      <c r="E71" s="273"/>
      <c r="F71" s="267"/>
      <c r="G71" s="270" t="s">
        <v>298</v>
      </c>
      <c r="H71" s="253"/>
      <c r="I71" s="253"/>
      <c r="J71" s="253"/>
      <c r="K71" s="253"/>
      <c r="L71" s="247"/>
      <c r="M71" s="247"/>
      <c r="N71" s="247"/>
      <c r="O71" s="247"/>
      <c r="P71" s="247"/>
      <c r="Q71" s="247"/>
      <c r="R71" s="247"/>
      <c r="S71" s="247"/>
      <c r="T71" s="247"/>
      <c r="V71" s="232"/>
      <c r="W71" s="232"/>
      <c r="X71" s="232"/>
      <c r="Y71" s="232"/>
    </row>
    <row r="72" spans="1:25" s="228" customFormat="1" ht="42.75">
      <c r="A72" s="263" t="s">
        <v>264</v>
      </c>
      <c r="B72" s="269"/>
      <c r="C72" s="256"/>
      <c r="D72" s="267"/>
      <c r="E72" s="267"/>
      <c r="F72" s="267"/>
      <c r="G72" s="270"/>
      <c r="H72" s="253"/>
      <c r="I72" s="253"/>
      <c r="J72" s="253"/>
      <c r="K72" s="253"/>
      <c r="L72" s="247"/>
      <c r="M72" s="247"/>
      <c r="N72" s="247"/>
      <c r="O72" s="247"/>
      <c r="P72" s="247"/>
      <c r="Q72" s="247"/>
      <c r="R72" s="247"/>
      <c r="S72" s="247"/>
      <c r="T72" s="247"/>
      <c r="V72" s="232"/>
      <c r="W72" s="232"/>
      <c r="X72" s="232"/>
      <c r="Y72" s="232"/>
    </row>
    <row r="73" spans="1:25" s="228" customFormat="1" ht="12.75">
      <c r="A73" s="254" t="s">
        <v>472</v>
      </c>
      <c r="B73" s="255" t="s">
        <v>606</v>
      </c>
      <c r="C73" s="256">
        <v>1</v>
      </c>
      <c r="D73" s="272"/>
      <c r="E73" s="272"/>
      <c r="F73" s="272"/>
      <c r="G73" s="270" t="s">
        <v>298</v>
      </c>
      <c r="H73" s="253"/>
      <c r="I73" s="253"/>
      <c r="J73" s="253"/>
      <c r="K73" s="253"/>
      <c r="L73" s="386">
        <v>1.56</v>
      </c>
      <c r="M73" s="386">
        <v>1.84</v>
      </c>
      <c r="N73" s="386">
        <v>1.9</v>
      </c>
      <c r="O73" s="247">
        <v>1.6</v>
      </c>
      <c r="P73" s="247">
        <v>1.6</v>
      </c>
      <c r="Q73" s="247">
        <v>1.6</v>
      </c>
      <c r="R73" s="247">
        <v>1.6</v>
      </c>
      <c r="S73" s="247">
        <v>1.6</v>
      </c>
      <c r="T73" s="247">
        <v>1.6</v>
      </c>
      <c r="V73" s="232"/>
      <c r="W73" s="232"/>
      <c r="X73" s="232"/>
      <c r="Y73" s="232"/>
    </row>
    <row r="74" spans="1:25" s="228" customFormat="1" ht="12.75">
      <c r="A74" s="254" t="s">
        <v>138</v>
      </c>
      <c r="B74" s="255" t="s">
        <v>606</v>
      </c>
      <c r="C74" s="256">
        <v>1</v>
      </c>
      <c r="D74" s="273"/>
      <c r="E74" s="273"/>
      <c r="F74" s="272"/>
      <c r="G74" s="270" t="s">
        <v>298</v>
      </c>
      <c r="H74" s="253"/>
      <c r="I74" s="253"/>
      <c r="J74" s="253"/>
      <c r="K74" s="253"/>
      <c r="L74" s="386">
        <v>5.6</v>
      </c>
      <c r="M74" s="386">
        <v>7.23</v>
      </c>
      <c r="N74" s="386">
        <v>7.5</v>
      </c>
      <c r="O74" s="247">
        <v>5.6</v>
      </c>
      <c r="P74" s="247">
        <v>5.6</v>
      </c>
      <c r="Q74" s="247">
        <v>5.6</v>
      </c>
      <c r="R74" s="247">
        <v>5.6</v>
      </c>
      <c r="S74" s="247">
        <v>5.6</v>
      </c>
      <c r="T74" s="247">
        <v>5.6</v>
      </c>
      <c r="V74" s="232"/>
      <c r="W74" s="232"/>
      <c r="X74" s="232"/>
      <c r="Y74" s="232"/>
    </row>
    <row r="75" spans="1:25" s="228" customFormat="1" ht="12.75">
      <c r="A75" s="254" t="s">
        <v>473</v>
      </c>
      <c r="B75" s="255" t="s">
        <v>606</v>
      </c>
      <c r="C75" s="256">
        <v>1</v>
      </c>
      <c r="D75" s="265"/>
      <c r="E75" s="265"/>
      <c r="F75" s="272"/>
      <c r="G75" s="270" t="s">
        <v>298</v>
      </c>
      <c r="H75" s="253"/>
      <c r="I75" s="253"/>
      <c r="J75" s="253"/>
      <c r="K75" s="253"/>
      <c r="L75" s="386">
        <v>0.07</v>
      </c>
      <c r="M75" s="386">
        <v>0.104</v>
      </c>
      <c r="N75" s="386">
        <v>0.35</v>
      </c>
      <c r="O75" s="247">
        <v>0.7</v>
      </c>
      <c r="P75" s="247">
        <v>0.8</v>
      </c>
      <c r="Q75" s="247">
        <v>0.7</v>
      </c>
      <c r="R75" s="247">
        <v>0.85</v>
      </c>
      <c r="S75" s="247">
        <v>0.7</v>
      </c>
      <c r="T75" s="247">
        <v>0.9</v>
      </c>
      <c r="V75" s="232"/>
      <c r="W75" s="232"/>
      <c r="X75" s="232"/>
      <c r="Y75" s="232"/>
    </row>
    <row r="76" spans="1:25" s="228" customFormat="1" ht="12.75">
      <c r="A76" s="254" t="s">
        <v>474</v>
      </c>
      <c r="B76" s="255" t="s">
        <v>606</v>
      </c>
      <c r="C76" s="256">
        <v>1</v>
      </c>
      <c r="D76" s="272"/>
      <c r="E76" s="272"/>
      <c r="F76" s="272"/>
      <c r="G76" s="270" t="s">
        <v>298</v>
      </c>
      <c r="H76" s="253"/>
      <c r="I76" s="253"/>
      <c r="J76" s="253"/>
      <c r="K76" s="253"/>
      <c r="L76" s="386">
        <v>0.3</v>
      </c>
      <c r="M76" s="386">
        <v>0.46</v>
      </c>
      <c r="N76" s="386">
        <v>0.49</v>
      </c>
      <c r="O76" s="247">
        <v>0.3</v>
      </c>
      <c r="P76" s="247">
        <v>0.32</v>
      </c>
      <c r="Q76" s="247">
        <v>0.3</v>
      </c>
      <c r="R76" s="247">
        <v>0.35</v>
      </c>
      <c r="S76" s="247">
        <v>0.3</v>
      </c>
      <c r="T76" s="247">
        <v>0.35</v>
      </c>
      <c r="V76" s="232"/>
      <c r="W76" s="232"/>
      <c r="X76" s="232"/>
      <c r="Y76" s="232"/>
    </row>
    <row r="77" spans="1:25" s="228" customFormat="1" ht="12.75">
      <c r="A77" s="254" t="s">
        <v>134</v>
      </c>
      <c r="B77" s="255" t="s">
        <v>607</v>
      </c>
      <c r="C77" s="256">
        <v>1</v>
      </c>
      <c r="D77" s="273"/>
      <c r="E77" s="273"/>
      <c r="F77" s="273"/>
      <c r="G77" s="270" t="s">
        <v>298</v>
      </c>
      <c r="H77" s="253"/>
      <c r="I77" s="253"/>
      <c r="J77" s="253"/>
      <c r="K77" s="253"/>
      <c r="L77" s="386">
        <v>0.14</v>
      </c>
      <c r="M77" s="386">
        <v>0.16</v>
      </c>
      <c r="N77" s="386">
        <v>0.17</v>
      </c>
      <c r="O77" s="247">
        <v>0.14</v>
      </c>
      <c r="P77" s="247">
        <v>0.15</v>
      </c>
      <c r="Q77" s="247">
        <v>0.14</v>
      </c>
      <c r="R77" s="247">
        <v>0.15</v>
      </c>
      <c r="S77" s="247">
        <v>0.14</v>
      </c>
      <c r="T77" s="247">
        <v>0.15</v>
      </c>
      <c r="V77" s="232"/>
      <c r="W77" s="232"/>
      <c r="X77" s="232"/>
      <c r="Y77" s="232"/>
    </row>
    <row r="78" spans="1:25" s="228" customFormat="1" ht="12.75">
      <c r="A78" s="254" t="s">
        <v>121</v>
      </c>
      <c r="B78" s="255" t="s">
        <v>608</v>
      </c>
      <c r="C78" s="256">
        <v>1</v>
      </c>
      <c r="D78" s="284"/>
      <c r="E78" s="265"/>
      <c r="F78" s="267"/>
      <c r="G78" s="270" t="s">
        <v>298</v>
      </c>
      <c r="H78" s="253"/>
      <c r="I78" s="253"/>
      <c r="J78" s="253"/>
      <c r="K78" s="253"/>
      <c r="L78" s="386">
        <v>10.5</v>
      </c>
      <c r="M78" s="386">
        <v>3.1</v>
      </c>
      <c r="N78" s="386">
        <v>3.5</v>
      </c>
      <c r="O78" s="247">
        <v>3</v>
      </c>
      <c r="P78" s="247">
        <v>3</v>
      </c>
      <c r="Q78" s="247">
        <v>3</v>
      </c>
      <c r="R78" s="247">
        <v>3</v>
      </c>
      <c r="S78" s="247">
        <v>3</v>
      </c>
      <c r="T78" s="247">
        <v>3</v>
      </c>
      <c r="V78" s="232"/>
      <c r="W78" s="232"/>
      <c r="X78" s="232"/>
      <c r="Y78" s="232"/>
    </row>
    <row r="79" spans="1:25" s="228" customFormat="1" ht="21.75">
      <c r="A79" s="285" t="s">
        <v>108</v>
      </c>
      <c r="B79" s="255" t="s">
        <v>606</v>
      </c>
      <c r="C79" s="256">
        <v>1</v>
      </c>
      <c r="D79" s="286"/>
      <c r="E79" s="272"/>
      <c r="F79" s="267"/>
      <c r="G79" s="270" t="s">
        <v>298</v>
      </c>
      <c r="H79" s="253"/>
      <c r="I79" s="253"/>
      <c r="J79" s="253"/>
      <c r="K79" s="253"/>
      <c r="L79" s="247"/>
      <c r="M79" s="247"/>
      <c r="N79" s="247"/>
      <c r="O79" s="247"/>
      <c r="P79" s="247"/>
      <c r="Q79" s="247"/>
      <c r="R79" s="247"/>
      <c r="S79" s="247"/>
      <c r="T79" s="247"/>
      <c r="V79" s="232"/>
      <c r="W79" s="232"/>
      <c r="X79" s="232"/>
      <c r="Y79" s="232"/>
    </row>
    <row r="80" spans="1:25" s="228" customFormat="1" ht="12.75">
      <c r="A80" s="254" t="s">
        <v>122</v>
      </c>
      <c r="B80" s="255" t="s">
        <v>622</v>
      </c>
      <c r="C80" s="256">
        <v>1</v>
      </c>
      <c r="D80" s="286"/>
      <c r="E80" s="272"/>
      <c r="F80" s="267"/>
      <c r="G80" s="270" t="s">
        <v>298</v>
      </c>
      <c r="H80" s="253"/>
      <c r="I80" s="253"/>
      <c r="J80" s="253"/>
      <c r="K80" s="253"/>
      <c r="L80" s="386">
        <v>0.5</v>
      </c>
      <c r="M80" s="386">
        <v>8.42</v>
      </c>
      <c r="N80" s="386">
        <v>8.5</v>
      </c>
      <c r="O80" s="247">
        <v>0.5</v>
      </c>
      <c r="P80" s="247">
        <v>0.7</v>
      </c>
      <c r="Q80" s="247">
        <v>0.6</v>
      </c>
      <c r="R80" s="247">
        <v>0.8</v>
      </c>
      <c r="S80" s="247">
        <v>0.7</v>
      </c>
      <c r="T80" s="247">
        <v>1</v>
      </c>
      <c r="V80" s="232"/>
      <c r="W80" s="232"/>
      <c r="X80" s="232"/>
      <c r="Y80" s="232"/>
    </row>
    <row r="81" spans="1:25" s="228" customFormat="1" ht="12.75">
      <c r="A81" s="254" t="s">
        <v>277</v>
      </c>
      <c r="B81" s="255" t="s">
        <v>632</v>
      </c>
      <c r="C81" s="256">
        <v>1</v>
      </c>
      <c r="D81" s="286"/>
      <c r="E81" s="272"/>
      <c r="F81" s="267"/>
      <c r="G81" s="270" t="s">
        <v>298</v>
      </c>
      <c r="H81" s="253"/>
      <c r="I81" s="253"/>
      <c r="J81" s="253"/>
      <c r="K81" s="253"/>
      <c r="L81" s="247"/>
      <c r="M81" s="247"/>
      <c r="N81" s="247"/>
      <c r="O81" s="247"/>
      <c r="P81" s="247"/>
      <c r="Q81" s="247"/>
      <c r="R81" s="247"/>
      <c r="S81" s="247"/>
      <c r="T81" s="247"/>
      <c r="V81" s="232"/>
      <c r="W81" s="232"/>
      <c r="X81" s="232"/>
      <c r="Y81" s="232"/>
    </row>
    <row r="82" spans="1:25" s="228" customFormat="1" ht="12.75">
      <c r="A82" s="254" t="s">
        <v>633</v>
      </c>
      <c r="B82" s="255"/>
      <c r="C82" s="256"/>
      <c r="D82" s="286"/>
      <c r="E82" s="272"/>
      <c r="F82" s="267"/>
      <c r="G82" s="270"/>
      <c r="H82" s="253"/>
      <c r="I82" s="253"/>
      <c r="J82" s="253"/>
      <c r="K82" s="253"/>
      <c r="L82" s="247"/>
      <c r="M82" s="247"/>
      <c r="N82" s="247"/>
      <c r="O82" s="247"/>
      <c r="P82" s="247"/>
      <c r="Q82" s="247"/>
      <c r="R82" s="247"/>
      <c r="S82" s="247"/>
      <c r="T82" s="247"/>
      <c r="V82" s="232"/>
      <c r="W82" s="232"/>
      <c r="X82" s="232"/>
      <c r="Y82" s="232"/>
    </row>
    <row r="83" spans="1:20" s="228" customFormat="1" ht="12.75">
      <c r="A83" s="275" t="s">
        <v>634</v>
      </c>
      <c r="B83" s="255" t="s">
        <v>632</v>
      </c>
      <c r="C83" s="256">
        <v>1</v>
      </c>
      <c r="D83" s="286"/>
      <c r="E83" s="272"/>
      <c r="F83" s="267"/>
      <c r="G83" s="270" t="s">
        <v>298</v>
      </c>
      <c r="H83" s="253"/>
      <c r="I83" s="253"/>
      <c r="J83" s="253"/>
      <c r="K83" s="253"/>
      <c r="L83" s="247"/>
      <c r="M83" s="247"/>
      <c r="N83" s="247"/>
      <c r="O83" s="247"/>
      <c r="P83" s="247"/>
      <c r="Q83" s="247"/>
      <c r="R83" s="247"/>
      <c r="S83" s="247"/>
      <c r="T83" s="247"/>
    </row>
    <row r="84" spans="1:21" s="228" customFormat="1" ht="12.75">
      <c r="A84" s="275" t="s">
        <v>635</v>
      </c>
      <c r="B84" s="255" t="s">
        <v>632</v>
      </c>
      <c r="C84" s="256">
        <v>1</v>
      </c>
      <c r="D84" s="286"/>
      <c r="E84" s="272"/>
      <c r="F84" s="267"/>
      <c r="G84" s="270" t="s">
        <v>298</v>
      </c>
      <c r="H84" s="253"/>
      <c r="I84" s="253"/>
      <c r="J84" s="253"/>
      <c r="K84" s="253"/>
      <c r="L84" s="247"/>
      <c r="M84" s="247"/>
      <c r="N84" s="247"/>
      <c r="O84" s="247"/>
      <c r="P84" s="247"/>
      <c r="Q84" s="247"/>
      <c r="R84" s="247"/>
      <c r="S84" s="247"/>
      <c r="T84" s="247"/>
      <c r="U84" s="256"/>
    </row>
    <row r="85" spans="1:21" s="228" customFormat="1" ht="12.75">
      <c r="A85" s="275" t="s">
        <v>636</v>
      </c>
      <c r="B85" s="255" t="s">
        <v>632</v>
      </c>
      <c r="C85" s="256">
        <v>1</v>
      </c>
      <c r="D85" s="287"/>
      <c r="E85" s="273"/>
      <c r="F85" s="267"/>
      <c r="G85" s="270" t="s">
        <v>298</v>
      </c>
      <c r="H85" s="253"/>
      <c r="I85" s="253"/>
      <c r="J85" s="253"/>
      <c r="K85" s="253"/>
      <c r="L85" s="247"/>
      <c r="M85" s="247"/>
      <c r="N85" s="247"/>
      <c r="O85" s="247"/>
      <c r="P85" s="247"/>
      <c r="Q85" s="247"/>
      <c r="R85" s="247"/>
      <c r="S85" s="247"/>
      <c r="T85" s="247"/>
      <c r="U85" s="256"/>
    </row>
    <row r="86" spans="1:25" s="228" customFormat="1" ht="7.5" customHeight="1">
      <c r="A86" s="288"/>
      <c r="B86" s="288"/>
      <c r="C86" s="256"/>
      <c r="D86" s="289"/>
      <c r="E86" s="289"/>
      <c r="F86" s="289"/>
      <c r="G86" s="290"/>
      <c r="H86" s="253"/>
      <c r="I86" s="253"/>
      <c r="J86" s="253"/>
      <c r="K86" s="253"/>
      <c r="L86" s="247"/>
      <c r="M86" s="247"/>
      <c r="N86" s="247"/>
      <c r="O86" s="247"/>
      <c r="P86" s="247"/>
      <c r="Q86" s="247"/>
      <c r="R86" s="247"/>
      <c r="S86" s="247"/>
      <c r="T86" s="247"/>
      <c r="U86" s="256"/>
      <c r="V86" s="232"/>
      <c r="W86" s="232"/>
      <c r="X86" s="232"/>
      <c r="Y86" s="232"/>
    </row>
    <row r="87" spans="1:25" s="228" customFormat="1" ht="14.25">
      <c r="A87" s="263" t="s">
        <v>265</v>
      </c>
      <c r="B87" s="288"/>
      <c r="C87" s="256"/>
      <c r="D87" s="289"/>
      <c r="E87" s="289"/>
      <c r="F87" s="289"/>
      <c r="G87" s="290"/>
      <c r="H87" s="253"/>
      <c r="I87" s="253"/>
      <c r="J87" s="253"/>
      <c r="K87" s="253"/>
      <c r="L87" s="247">
        <v>965.243</v>
      </c>
      <c r="M87" s="247"/>
      <c r="N87" s="247"/>
      <c r="O87" s="247"/>
      <c r="P87" s="247"/>
      <c r="Q87" s="247"/>
      <c r="R87" s="247"/>
      <c r="S87" s="247"/>
      <c r="T87" s="247"/>
      <c r="U87" s="256"/>
      <c r="V87" s="232"/>
      <c r="W87" s="232"/>
      <c r="X87" s="232"/>
      <c r="Y87" s="232"/>
    </row>
    <row r="88" spans="1:20" ht="25.5" customHeight="1">
      <c r="A88" s="254" t="s">
        <v>255</v>
      </c>
      <c r="B88" s="255" t="s">
        <v>511</v>
      </c>
      <c r="C88" s="256">
        <v>1</v>
      </c>
      <c r="D88" s="267"/>
      <c r="E88" s="267"/>
      <c r="F88" s="267"/>
      <c r="G88" s="270" t="s">
        <v>298</v>
      </c>
      <c r="H88" s="253"/>
      <c r="I88" s="253"/>
      <c r="J88" s="253"/>
      <c r="K88" s="253"/>
      <c r="L88" s="247">
        <v>452.35</v>
      </c>
      <c r="M88" s="247">
        <v>1930.106</v>
      </c>
      <c r="N88" s="247">
        <v>1057</v>
      </c>
      <c r="O88" s="247">
        <v>700</v>
      </c>
      <c r="P88" s="247">
        <f>O88*P89*P90/10000</f>
        <v>806.673</v>
      </c>
      <c r="Q88" s="247">
        <f>P88*Q89*Q90/10000</f>
        <v>903.59476095</v>
      </c>
      <c r="R88" s="247">
        <f>Q88*R89*R90/10000</f>
        <v>1043.2453312548225</v>
      </c>
      <c r="S88" s="247">
        <f>R88*S89*S90/10000</f>
        <v>1151.952538016906</v>
      </c>
      <c r="T88" s="247">
        <f>S88*T89*T90/10000</f>
        <v>1318.8693088230175</v>
      </c>
    </row>
    <row r="89" spans="1:20" ht="18">
      <c r="A89" s="275"/>
      <c r="B89" s="255" t="s">
        <v>512</v>
      </c>
      <c r="C89" s="256">
        <v>1</v>
      </c>
      <c r="D89" s="267"/>
      <c r="E89" s="267"/>
      <c r="F89" s="267"/>
      <c r="G89" s="270" t="s">
        <v>297</v>
      </c>
      <c r="H89" s="253"/>
      <c r="I89" s="253"/>
      <c r="J89" s="253"/>
      <c r="K89" s="253"/>
      <c r="L89" s="247">
        <f>L88/208.6/L90*10000</f>
        <v>205.15651035737645</v>
      </c>
      <c r="M89" s="247">
        <f>M88/L88/M90*10000</f>
        <v>387.54242026225546</v>
      </c>
      <c r="N89" s="247">
        <f>N88/M88/N90*10000</f>
        <v>50.473577533415096</v>
      </c>
      <c r="O89" s="395">
        <v>103.1</v>
      </c>
      <c r="P89" s="395">
        <v>107.7</v>
      </c>
      <c r="Q89" s="395">
        <v>104.2</v>
      </c>
      <c r="R89" s="395">
        <v>107.4</v>
      </c>
      <c r="S89" s="395">
        <v>103.1</v>
      </c>
      <c r="T89" s="396">
        <v>106.9</v>
      </c>
    </row>
    <row r="90" spans="1:20" ht="31.5">
      <c r="A90" s="275" t="s">
        <v>680</v>
      </c>
      <c r="B90" s="255" t="s">
        <v>499</v>
      </c>
      <c r="C90" s="256">
        <v>1</v>
      </c>
      <c r="D90" s="267"/>
      <c r="E90" s="267"/>
      <c r="F90" s="267"/>
      <c r="G90" s="270" t="s">
        <v>299</v>
      </c>
      <c r="H90" s="253"/>
      <c r="I90" s="253"/>
      <c r="J90" s="253"/>
      <c r="K90" s="253"/>
      <c r="L90" s="393">
        <v>105.7</v>
      </c>
      <c r="M90" s="394">
        <v>110.1</v>
      </c>
      <c r="N90" s="395">
        <v>108.5</v>
      </c>
      <c r="O90" s="395">
        <v>107.9</v>
      </c>
      <c r="P90" s="395">
        <v>107</v>
      </c>
      <c r="Q90" s="395">
        <v>107.5</v>
      </c>
      <c r="R90" s="395">
        <v>107.5</v>
      </c>
      <c r="S90" s="395">
        <v>107.1</v>
      </c>
      <c r="T90" s="396">
        <v>107.1</v>
      </c>
    </row>
    <row r="91" spans="1:20" ht="9" customHeight="1">
      <c r="A91" s="259"/>
      <c r="B91" s="255"/>
      <c r="C91" s="256"/>
      <c r="D91" s="267"/>
      <c r="E91" s="267"/>
      <c r="F91" s="267"/>
      <c r="G91" s="270"/>
      <c r="H91" s="253"/>
      <c r="I91" s="253"/>
      <c r="J91" s="253"/>
      <c r="K91" s="253"/>
      <c r="L91" s="247"/>
      <c r="M91" s="247"/>
      <c r="N91" s="247"/>
      <c r="O91" s="247"/>
      <c r="P91" s="247"/>
      <c r="Q91" s="247"/>
      <c r="R91" s="247"/>
      <c r="S91" s="247"/>
      <c r="T91" s="247"/>
    </row>
    <row r="92" spans="1:20" ht="14.25">
      <c r="A92" s="291" t="s">
        <v>637</v>
      </c>
      <c r="B92" s="269"/>
      <c r="C92" s="256"/>
      <c r="D92" s="267"/>
      <c r="E92" s="267"/>
      <c r="F92" s="267"/>
      <c r="G92" s="270"/>
      <c r="H92" s="253"/>
      <c r="I92" s="253"/>
      <c r="J92" s="253"/>
      <c r="K92" s="253"/>
      <c r="L92" s="247"/>
      <c r="M92" s="247"/>
      <c r="N92" s="247"/>
      <c r="O92" s="247"/>
      <c r="P92" s="247"/>
      <c r="Q92" s="247"/>
      <c r="R92" s="247"/>
      <c r="S92" s="247"/>
      <c r="T92" s="247"/>
    </row>
    <row r="93" spans="1:20" ht="18">
      <c r="A93" s="254" t="s">
        <v>638</v>
      </c>
      <c r="B93" s="255" t="s">
        <v>639</v>
      </c>
      <c r="C93" s="256">
        <v>1</v>
      </c>
      <c r="D93" s="265"/>
      <c r="E93" s="265"/>
      <c r="F93" s="265"/>
      <c r="G93" s="270" t="s">
        <v>297</v>
      </c>
      <c r="H93" s="253"/>
      <c r="I93" s="253"/>
      <c r="J93" s="253"/>
      <c r="K93" s="253"/>
      <c r="L93" s="247">
        <v>107.1</v>
      </c>
      <c r="M93" s="247"/>
      <c r="N93" s="247"/>
      <c r="O93" s="247">
        <v>107</v>
      </c>
      <c r="P93" s="247">
        <v>108</v>
      </c>
      <c r="Q93" s="247">
        <v>106.5</v>
      </c>
      <c r="R93" s="247">
        <v>107.5</v>
      </c>
      <c r="S93" s="247">
        <v>106</v>
      </c>
      <c r="T93" s="247">
        <v>107</v>
      </c>
    </row>
    <row r="94" spans="1:20" ht="12.75">
      <c r="A94" s="254" t="s">
        <v>640</v>
      </c>
      <c r="B94" s="255" t="s">
        <v>499</v>
      </c>
      <c r="C94" s="256">
        <v>1</v>
      </c>
      <c r="D94" s="265"/>
      <c r="E94" s="265"/>
      <c r="F94" s="265"/>
      <c r="G94" s="279" t="s">
        <v>297</v>
      </c>
      <c r="H94" s="253"/>
      <c r="I94" s="253"/>
      <c r="J94" s="253"/>
      <c r="K94" s="253"/>
      <c r="L94" s="247">
        <v>107</v>
      </c>
      <c r="M94" s="247"/>
      <c r="N94" s="247"/>
      <c r="O94" s="247">
        <v>106.4</v>
      </c>
      <c r="P94" s="247">
        <v>107.4</v>
      </c>
      <c r="Q94" s="247">
        <v>107</v>
      </c>
      <c r="R94" s="247">
        <v>107</v>
      </c>
      <c r="S94" s="247">
        <v>106.4</v>
      </c>
      <c r="T94" s="247">
        <v>106.4</v>
      </c>
    </row>
    <row r="95" spans="1:20" ht="18">
      <c r="A95" s="397" t="s">
        <v>641</v>
      </c>
      <c r="B95" s="255" t="s">
        <v>511</v>
      </c>
      <c r="C95" s="256">
        <v>1</v>
      </c>
      <c r="D95" s="265"/>
      <c r="E95" s="265"/>
      <c r="F95" s="265"/>
      <c r="G95" s="279" t="s">
        <v>298</v>
      </c>
      <c r="H95" s="253"/>
      <c r="I95" s="253"/>
      <c r="J95" s="253"/>
      <c r="K95" s="253"/>
      <c r="L95" s="371">
        <v>1733.3</v>
      </c>
      <c r="M95" s="371">
        <v>1774.6</v>
      </c>
      <c r="N95" s="371">
        <v>1980</v>
      </c>
      <c r="O95" s="371">
        <f aca="true" t="shared" si="10" ref="O95:T95">N95*O96*O97/10000</f>
        <v>2082.3957</v>
      </c>
      <c r="P95" s="247">
        <f t="shared" si="10"/>
        <v>2198.8911626451</v>
      </c>
      <c r="Q95" s="371">
        <f t="shared" si="10"/>
        <v>2375.8755145440787</v>
      </c>
      <c r="R95" s="247">
        <f t="shared" si="10"/>
        <v>2709.0302826955076</v>
      </c>
      <c r="S95" s="371">
        <f t="shared" si="10"/>
        <v>2947.013174969743</v>
      </c>
      <c r="T95" s="247">
        <f t="shared" si="10"/>
        <v>3230.5158424018323</v>
      </c>
    </row>
    <row r="96" spans="1:21" s="408" customFormat="1" ht="21">
      <c r="A96" s="429" t="s">
        <v>642</v>
      </c>
      <c r="B96" s="398" t="s">
        <v>499</v>
      </c>
      <c r="C96" s="399">
        <v>1</v>
      </c>
      <c r="D96" s="400"/>
      <c r="E96" s="400"/>
      <c r="F96" s="400"/>
      <c r="G96" s="401" t="s">
        <v>297</v>
      </c>
      <c r="H96" s="402"/>
      <c r="I96" s="402"/>
      <c r="J96" s="402"/>
      <c r="K96" s="402"/>
      <c r="L96" s="403">
        <f>L95/1383.2*L97</f>
        <v>133.08014748409485</v>
      </c>
      <c r="M96" s="404">
        <v>105.24</v>
      </c>
      <c r="N96" s="405">
        <v>103.1</v>
      </c>
      <c r="O96" s="405">
        <v>99.5</v>
      </c>
      <c r="P96" s="405">
        <v>99.9</v>
      </c>
      <c r="Q96" s="405">
        <v>103.1</v>
      </c>
      <c r="R96" s="405">
        <v>108.8</v>
      </c>
      <c r="S96" s="405">
        <v>104.2</v>
      </c>
      <c r="T96" s="406">
        <v>105</v>
      </c>
      <c r="U96" s="407"/>
    </row>
    <row r="97" spans="1:21" s="408" customFormat="1" ht="12.75">
      <c r="A97" s="429" t="s">
        <v>643</v>
      </c>
      <c r="B97" s="398" t="s">
        <v>499</v>
      </c>
      <c r="C97" s="399">
        <v>1</v>
      </c>
      <c r="D97" s="409"/>
      <c r="E97" s="409"/>
      <c r="F97" s="409"/>
      <c r="G97" s="410" t="s">
        <v>299</v>
      </c>
      <c r="H97" s="402"/>
      <c r="I97" s="402"/>
      <c r="J97" s="402"/>
      <c r="K97" s="402"/>
      <c r="L97" s="411">
        <v>106.2</v>
      </c>
      <c r="M97" s="405">
        <v>108</v>
      </c>
      <c r="N97" s="405">
        <v>104.7</v>
      </c>
      <c r="O97" s="405">
        <v>105.7</v>
      </c>
      <c r="P97" s="405">
        <v>105.7</v>
      </c>
      <c r="Q97" s="405">
        <v>104.8</v>
      </c>
      <c r="R97" s="405">
        <v>104.8</v>
      </c>
      <c r="S97" s="405">
        <v>104.4</v>
      </c>
      <c r="T97" s="406">
        <v>104.4</v>
      </c>
      <c r="U97" s="407"/>
    </row>
    <row r="98" spans="1:20" ht="18">
      <c r="A98" s="397" t="s">
        <v>186</v>
      </c>
      <c r="B98" s="255" t="s">
        <v>511</v>
      </c>
      <c r="C98" s="256">
        <v>1</v>
      </c>
      <c r="D98" s="265"/>
      <c r="E98" s="265"/>
      <c r="F98" s="265"/>
      <c r="G98" s="279" t="s">
        <v>298</v>
      </c>
      <c r="H98" s="253"/>
      <c r="I98" s="253"/>
      <c r="J98" s="253"/>
      <c r="K98" s="253"/>
      <c r="L98" s="247">
        <v>105</v>
      </c>
      <c r="M98" s="247">
        <v>120.5</v>
      </c>
      <c r="N98" s="247">
        <v>130</v>
      </c>
      <c r="O98" s="371">
        <f aca="true" t="shared" si="11" ref="O98:T98">N98*O99*O100/10000</f>
        <v>137.3697</v>
      </c>
      <c r="P98" s="247">
        <f t="shared" si="11"/>
        <v>144.7801084665</v>
      </c>
      <c r="Q98" s="371">
        <f t="shared" si="11"/>
        <v>157.03024300406747</v>
      </c>
      <c r="R98" s="247">
        <f t="shared" si="11"/>
        <v>179.39134960784668</v>
      </c>
      <c r="S98" s="371">
        <f t="shared" si="11"/>
        <v>196.08514981965368</v>
      </c>
      <c r="T98" s="247">
        <f t="shared" si="11"/>
        <v>230.59613618791275</v>
      </c>
    </row>
    <row r="99" spans="1:20" ht="21">
      <c r="A99" s="254" t="s">
        <v>644</v>
      </c>
      <c r="B99" s="398" t="s">
        <v>499</v>
      </c>
      <c r="C99" s="399">
        <v>1</v>
      </c>
      <c r="D99" s="400"/>
      <c r="E99" s="400"/>
      <c r="F99" s="400"/>
      <c r="G99" s="401" t="s">
        <v>297</v>
      </c>
      <c r="H99" s="402"/>
      <c r="I99" s="402"/>
      <c r="J99" s="402"/>
      <c r="K99" s="402"/>
      <c r="L99" s="371">
        <f>L98/85.4/L100*10000</f>
        <v>113.42326538019476</v>
      </c>
      <c r="M99" s="371">
        <f>M98/L98*M100</f>
        <v>120.27047619047617</v>
      </c>
      <c r="N99" s="371">
        <f>N98/M98*N100</f>
        <v>115.00414937759335</v>
      </c>
      <c r="O99" s="405">
        <v>99.5</v>
      </c>
      <c r="P99" s="405">
        <v>99.9</v>
      </c>
      <c r="Q99" s="405">
        <v>103.1</v>
      </c>
      <c r="R99" s="405">
        <v>108.8</v>
      </c>
      <c r="S99" s="405">
        <v>104.2</v>
      </c>
      <c r="T99" s="406">
        <v>105</v>
      </c>
    </row>
    <row r="100" spans="1:20" ht="21">
      <c r="A100" s="254" t="s">
        <v>645</v>
      </c>
      <c r="B100" s="398" t="s">
        <v>499</v>
      </c>
      <c r="C100" s="399">
        <v>1</v>
      </c>
      <c r="D100" s="409"/>
      <c r="E100" s="409"/>
      <c r="F100" s="409"/>
      <c r="G100" s="410" t="s">
        <v>297</v>
      </c>
      <c r="H100" s="402"/>
      <c r="I100" s="402"/>
      <c r="J100" s="402"/>
      <c r="K100" s="402"/>
      <c r="L100" s="405">
        <v>108.4</v>
      </c>
      <c r="M100" s="405">
        <v>104.8</v>
      </c>
      <c r="N100" s="405">
        <v>106.6</v>
      </c>
      <c r="O100" s="405">
        <v>106.2</v>
      </c>
      <c r="P100" s="405">
        <v>105.5</v>
      </c>
      <c r="Q100" s="405">
        <v>105.2</v>
      </c>
      <c r="R100" s="405">
        <v>105</v>
      </c>
      <c r="S100" s="406">
        <v>104.9</v>
      </c>
      <c r="T100" s="371">
        <v>112</v>
      </c>
    </row>
    <row r="101" spans="1:20" ht="18">
      <c r="A101" s="397" t="s">
        <v>187</v>
      </c>
      <c r="B101" s="398" t="s">
        <v>511</v>
      </c>
      <c r="C101" s="399">
        <v>1</v>
      </c>
      <c r="D101" s="409"/>
      <c r="E101" s="409"/>
      <c r="F101" s="409"/>
      <c r="G101" s="410" t="s">
        <v>298</v>
      </c>
      <c r="H101" s="402"/>
      <c r="I101" s="402"/>
      <c r="J101" s="402"/>
      <c r="K101" s="402"/>
      <c r="L101" s="428">
        <v>192.62</v>
      </c>
      <c r="M101" s="428">
        <v>241.33</v>
      </c>
      <c r="N101" s="428">
        <v>250</v>
      </c>
      <c r="O101" s="371">
        <f aca="true" t="shared" si="12" ref="O101:T101">N101*O102*O103/10000</f>
        <v>269.39625</v>
      </c>
      <c r="P101" s="428">
        <f t="shared" si="12"/>
        <v>288.23486036625</v>
      </c>
      <c r="Q101" s="371">
        <f t="shared" si="12"/>
        <v>318.2692210512736</v>
      </c>
      <c r="R101" s="428">
        <f t="shared" si="12"/>
        <v>370.1700194665469</v>
      </c>
      <c r="S101" s="371">
        <f t="shared" si="12"/>
        <v>412.33164434374766</v>
      </c>
      <c r="T101" s="371">
        <f t="shared" si="12"/>
        <v>471.9135669514192</v>
      </c>
    </row>
    <row r="102" spans="1:20" ht="18">
      <c r="A102" s="429"/>
      <c r="B102" s="398" t="s">
        <v>512</v>
      </c>
      <c r="C102" s="399">
        <v>1</v>
      </c>
      <c r="D102" s="409"/>
      <c r="E102" s="409"/>
      <c r="F102" s="409"/>
      <c r="G102" s="410" t="s">
        <v>297</v>
      </c>
      <c r="H102" s="402"/>
      <c r="I102" s="402"/>
      <c r="J102" s="402"/>
      <c r="K102" s="402"/>
      <c r="L102" s="371">
        <f>L101/140.9/L103*10000</f>
        <v>125.99712840102958</v>
      </c>
      <c r="M102" s="371">
        <f>M101/L101*M103</f>
        <v>132.1789793375558</v>
      </c>
      <c r="N102" s="371">
        <f>N101/M101*N103</f>
        <v>112.1907761156922</v>
      </c>
      <c r="O102" s="405">
        <v>99.5</v>
      </c>
      <c r="P102" s="405">
        <v>99.9</v>
      </c>
      <c r="Q102" s="405">
        <v>103.1</v>
      </c>
      <c r="R102" s="405">
        <v>108.8</v>
      </c>
      <c r="S102" s="405">
        <v>104.2</v>
      </c>
      <c r="T102" s="406">
        <v>105</v>
      </c>
    </row>
    <row r="103" spans="1:20" ht="12.75">
      <c r="A103" s="429" t="s">
        <v>646</v>
      </c>
      <c r="B103" s="398" t="s">
        <v>499</v>
      </c>
      <c r="C103" s="399">
        <v>1</v>
      </c>
      <c r="D103" s="412"/>
      <c r="E103" s="412"/>
      <c r="F103" s="412"/>
      <c r="G103" s="413" t="s">
        <v>299</v>
      </c>
      <c r="H103" s="402"/>
      <c r="I103" s="402"/>
      <c r="J103" s="402"/>
      <c r="K103" s="402"/>
      <c r="L103" s="405">
        <v>108.5</v>
      </c>
      <c r="M103" s="405">
        <v>105.5</v>
      </c>
      <c r="N103" s="405">
        <v>108.3</v>
      </c>
      <c r="O103" s="405">
        <v>108.3</v>
      </c>
      <c r="P103" s="405">
        <v>107.1</v>
      </c>
      <c r="Q103" s="405">
        <v>107.1</v>
      </c>
      <c r="R103" s="405">
        <v>106.9</v>
      </c>
      <c r="S103" s="406">
        <v>106.9</v>
      </c>
      <c r="T103" s="371">
        <v>109</v>
      </c>
    </row>
    <row r="104" spans="1:25" s="228" customFormat="1" ht="28.5" hidden="1">
      <c r="A104" s="291" t="s">
        <v>650</v>
      </c>
      <c r="B104" s="269"/>
      <c r="C104" s="256"/>
      <c r="D104" s="267"/>
      <c r="E104" s="267"/>
      <c r="F104" s="267"/>
      <c r="G104" s="270"/>
      <c r="H104" s="253"/>
      <c r="I104" s="253"/>
      <c r="J104" s="253"/>
      <c r="K104" s="253"/>
      <c r="L104" s="247"/>
      <c r="M104" s="247"/>
      <c r="N104" s="247"/>
      <c r="O104" s="247"/>
      <c r="P104" s="247"/>
      <c r="Q104" s="247"/>
      <c r="R104" s="247"/>
      <c r="S104" s="247"/>
      <c r="T104" s="247"/>
      <c r="V104" s="232"/>
      <c r="W104" s="232"/>
      <c r="X104" s="232"/>
      <c r="Y104" s="232"/>
    </row>
    <row r="105" spans="1:25" s="228" customFormat="1" ht="12.75" hidden="1">
      <c r="A105" s="274" t="s">
        <v>651</v>
      </c>
      <c r="B105" s="255" t="s">
        <v>652</v>
      </c>
      <c r="C105" s="256">
        <v>1</v>
      </c>
      <c r="D105" s="267"/>
      <c r="E105" s="265"/>
      <c r="F105" s="267"/>
      <c r="G105" s="270" t="s">
        <v>298</v>
      </c>
      <c r="H105" s="253"/>
      <c r="I105" s="253"/>
      <c r="J105" s="253"/>
      <c r="K105" s="253"/>
      <c r="L105" s="247"/>
      <c r="M105" s="247"/>
      <c r="N105" s="247"/>
      <c r="O105" s="247"/>
      <c r="P105" s="247"/>
      <c r="Q105" s="247"/>
      <c r="R105" s="247"/>
      <c r="S105" s="247"/>
      <c r="T105" s="247"/>
      <c r="V105" s="232"/>
      <c r="W105" s="232"/>
      <c r="X105" s="232"/>
      <c r="Y105" s="232"/>
    </row>
    <row r="106" spans="1:25" s="228" customFormat="1" ht="12.75" hidden="1">
      <c r="A106" s="254" t="s">
        <v>653</v>
      </c>
      <c r="B106" s="255" t="s">
        <v>652</v>
      </c>
      <c r="C106" s="256">
        <v>1</v>
      </c>
      <c r="D106" s="267"/>
      <c r="E106" s="272"/>
      <c r="F106" s="267"/>
      <c r="G106" s="270" t="s">
        <v>298</v>
      </c>
      <c r="H106" s="253"/>
      <c r="I106" s="253"/>
      <c r="J106" s="253"/>
      <c r="K106" s="253"/>
      <c r="L106" s="247"/>
      <c r="M106" s="247"/>
      <c r="N106" s="247"/>
      <c r="O106" s="247"/>
      <c r="P106" s="247"/>
      <c r="Q106" s="247"/>
      <c r="R106" s="247"/>
      <c r="S106" s="247"/>
      <c r="T106" s="247"/>
      <c r="V106" s="232"/>
      <c r="W106" s="232"/>
      <c r="X106" s="232"/>
      <c r="Y106" s="232"/>
    </row>
    <row r="107" spans="1:25" s="228" customFormat="1" ht="12.75" hidden="1">
      <c r="A107" s="274" t="s">
        <v>654</v>
      </c>
      <c r="B107" s="255" t="s">
        <v>652</v>
      </c>
      <c r="C107" s="256">
        <v>1</v>
      </c>
      <c r="D107" s="267"/>
      <c r="E107" s="273"/>
      <c r="F107" s="267"/>
      <c r="G107" s="270" t="s">
        <v>298</v>
      </c>
      <c r="H107" s="253"/>
      <c r="I107" s="253"/>
      <c r="J107" s="253"/>
      <c r="K107" s="253"/>
      <c r="L107" s="247"/>
      <c r="M107" s="247"/>
      <c r="N107" s="247"/>
      <c r="O107" s="247"/>
      <c r="P107" s="247"/>
      <c r="Q107" s="247"/>
      <c r="R107" s="247"/>
      <c r="S107" s="247"/>
      <c r="T107" s="247"/>
      <c r="V107" s="232"/>
      <c r="W107" s="232"/>
      <c r="X107" s="232"/>
      <c r="Y107" s="232"/>
    </row>
    <row r="108" spans="1:25" s="228" customFormat="1" ht="12.75" hidden="1">
      <c r="A108" s="254" t="s">
        <v>655</v>
      </c>
      <c r="B108" s="255" t="s">
        <v>652</v>
      </c>
      <c r="C108" s="256">
        <v>1</v>
      </c>
      <c r="D108" s="267"/>
      <c r="E108" s="273"/>
      <c r="F108" s="265"/>
      <c r="G108" s="270" t="s">
        <v>298</v>
      </c>
      <c r="H108" s="253"/>
      <c r="I108" s="253"/>
      <c r="J108" s="253"/>
      <c r="K108" s="253"/>
      <c r="L108" s="247"/>
      <c r="M108" s="247"/>
      <c r="N108" s="247"/>
      <c r="O108" s="247"/>
      <c r="P108" s="247"/>
      <c r="Q108" s="247"/>
      <c r="R108" s="247"/>
      <c r="S108" s="247"/>
      <c r="T108" s="247"/>
      <c r="V108" s="232"/>
      <c r="W108" s="232"/>
      <c r="X108" s="232"/>
      <c r="Y108" s="232"/>
    </row>
    <row r="109" spans="1:25" s="228" customFormat="1" ht="12.75" hidden="1">
      <c r="A109" s="274" t="s">
        <v>75</v>
      </c>
      <c r="B109" s="255"/>
      <c r="C109" s="256"/>
      <c r="D109" s="267"/>
      <c r="E109" s="267"/>
      <c r="F109" s="265"/>
      <c r="G109" s="270"/>
      <c r="H109" s="253"/>
      <c r="I109" s="253"/>
      <c r="J109" s="253"/>
      <c r="K109" s="253"/>
      <c r="L109" s="247"/>
      <c r="M109" s="247"/>
      <c r="N109" s="247"/>
      <c r="O109" s="247"/>
      <c r="P109" s="247"/>
      <c r="Q109" s="247"/>
      <c r="R109" s="247"/>
      <c r="S109" s="247"/>
      <c r="T109" s="247"/>
      <c r="V109" s="232"/>
      <c r="W109" s="232"/>
      <c r="X109" s="232"/>
      <c r="Y109" s="232"/>
    </row>
    <row r="110" spans="1:25" s="228" customFormat="1" ht="12.75" hidden="1">
      <c r="A110" s="275" t="s">
        <v>651</v>
      </c>
      <c r="B110" s="255" t="s">
        <v>652</v>
      </c>
      <c r="C110" s="256">
        <v>1</v>
      </c>
      <c r="D110" s="267"/>
      <c r="E110" s="267"/>
      <c r="F110" s="272"/>
      <c r="G110" s="270" t="s">
        <v>298</v>
      </c>
      <c r="H110" s="253"/>
      <c r="I110" s="253"/>
      <c r="J110" s="253"/>
      <c r="K110" s="253"/>
      <c r="L110" s="247"/>
      <c r="M110" s="247"/>
      <c r="N110" s="247"/>
      <c r="O110" s="247"/>
      <c r="P110" s="247"/>
      <c r="Q110" s="247"/>
      <c r="R110" s="247"/>
      <c r="S110" s="247"/>
      <c r="T110" s="247"/>
      <c r="V110" s="232"/>
      <c r="W110" s="232"/>
      <c r="X110" s="232"/>
      <c r="Y110" s="232"/>
    </row>
    <row r="111" spans="1:25" s="228" customFormat="1" ht="12.75" hidden="1">
      <c r="A111" s="275" t="s">
        <v>656</v>
      </c>
      <c r="B111" s="255"/>
      <c r="C111" s="256"/>
      <c r="D111" s="267"/>
      <c r="E111" s="267"/>
      <c r="F111" s="272"/>
      <c r="G111" s="270"/>
      <c r="H111" s="253"/>
      <c r="I111" s="253"/>
      <c r="J111" s="253"/>
      <c r="K111" s="253"/>
      <c r="L111" s="247"/>
      <c r="M111" s="247"/>
      <c r="N111" s="247"/>
      <c r="O111" s="247"/>
      <c r="P111" s="247"/>
      <c r="Q111" s="247"/>
      <c r="R111" s="247"/>
      <c r="S111" s="247"/>
      <c r="T111" s="247"/>
      <c r="V111" s="232"/>
      <c r="W111" s="232"/>
      <c r="X111" s="232"/>
      <c r="Y111" s="232"/>
    </row>
    <row r="112" spans="1:25" s="228" customFormat="1" ht="31.5" hidden="1">
      <c r="A112" s="271" t="s">
        <v>657</v>
      </c>
      <c r="B112" s="255" t="s">
        <v>652</v>
      </c>
      <c r="C112" s="256">
        <v>1</v>
      </c>
      <c r="D112" s="267"/>
      <c r="E112" s="267"/>
      <c r="F112" s="272"/>
      <c r="G112" s="270" t="s">
        <v>298</v>
      </c>
      <c r="H112" s="253"/>
      <c r="I112" s="253"/>
      <c r="J112" s="253"/>
      <c r="K112" s="253"/>
      <c r="L112" s="247"/>
      <c r="M112" s="247"/>
      <c r="N112" s="247"/>
      <c r="O112" s="247"/>
      <c r="P112" s="247"/>
      <c r="Q112" s="247"/>
      <c r="R112" s="247"/>
      <c r="S112" s="247"/>
      <c r="T112" s="247"/>
      <c r="V112" s="232"/>
      <c r="W112" s="232"/>
      <c r="X112" s="232"/>
      <c r="Y112" s="232"/>
    </row>
    <row r="113" spans="1:25" s="228" customFormat="1" ht="12.75" hidden="1">
      <c r="A113" s="271" t="s">
        <v>658</v>
      </c>
      <c r="B113" s="255" t="s">
        <v>652</v>
      </c>
      <c r="C113" s="256">
        <v>1</v>
      </c>
      <c r="D113" s="267"/>
      <c r="E113" s="267"/>
      <c r="F113" s="272"/>
      <c r="G113" s="270" t="s">
        <v>298</v>
      </c>
      <c r="H113" s="253"/>
      <c r="I113" s="253"/>
      <c r="J113" s="253"/>
      <c r="K113" s="253"/>
      <c r="L113" s="247"/>
      <c r="M113" s="247"/>
      <c r="N113" s="247"/>
      <c r="O113" s="247"/>
      <c r="P113" s="247"/>
      <c r="Q113" s="247"/>
      <c r="R113" s="247"/>
      <c r="S113" s="247"/>
      <c r="T113" s="247"/>
      <c r="V113" s="232"/>
      <c r="W113" s="232"/>
      <c r="X113" s="232"/>
      <c r="Y113" s="232"/>
    </row>
    <row r="114" spans="1:25" s="228" customFormat="1" ht="21" hidden="1">
      <c r="A114" s="271" t="s">
        <v>659</v>
      </c>
      <c r="B114" s="255" t="s">
        <v>652</v>
      </c>
      <c r="C114" s="256">
        <v>1</v>
      </c>
      <c r="D114" s="267"/>
      <c r="E114" s="267"/>
      <c r="F114" s="272"/>
      <c r="G114" s="270" t="s">
        <v>298</v>
      </c>
      <c r="H114" s="253"/>
      <c r="I114" s="253"/>
      <c r="J114" s="253"/>
      <c r="K114" s="253"/>
      <c r="L114" s="247"/>
      <c r="M114" s="247"/>
      <c r="N114" s="247"/>
      <c r="O114" s="247"/>
      <c r="P114" s="247"/>
      <c r="Q114" s="247"/>
      <c r="R114" s="247"/>
      <c r="S114" s="247"/>
      <c r="T114" s="247"/>
      <c r="V114" s="232"/>
      <c r="W114" s="232"/>
      <c r="X114" s="232"/>
      <c r="Y114" s="232"/>
    </row>
    <row r="115" spans="1:25" s="228" customFormat="1" ht="21" hidden="1">
      <c r="A115" s="271" t="s">
        <v>660</v>
      </c>
      <c r="B115" s="255" t="s">
        <v>652</v>
      </c>
      <c r="C115" s="256">
        <v>1</v>
      </c>
      <c r="D115" s="267"/>
      <c r="E115" s="267"/>
      <c r="F115" s="272"/>
      <c r="G115" s="270" t="s">
        <v>298</v>
      </c>
      <c r="H115" s="253"/>
      <c r="I115" s="253"/>
      <c r="J115" s="253"/>
      <c r="K115" s="253"/>
      <c r="L115" s="247"/>
      <c r="M115" s="247"/>
      <c r="N115" s="247"/>
      <c r="O115" s="247"/>
      <c r="P115" s="247"/>
      <c r="Q115" s="247"/>
      <c r="R115" s="247"/>
      <c r="S115" s="247"/>
      <c r="T115" s="247"/>
      <c r="V115" s="232"/>
      <c r="W115" s="232"/>
      <c r="X115" s="232"/>
      <c r="Y115" s="232"/>
    </row>
    <row r="116" spans="1:25" s="228" customFormat="1" ht="12.75" hidden="1">
      <c r="A116" s="271" t="s">
        <v>661</v>
      </c>
      <c r="B116" s="255" t="s">
        <v>652</v>
      </c>
      <c r="C116" s="256">
        <v>1</v>
      </c>
      <c r="D116" s="267"/>
      <c r="E116" s="267"/>
      <c r="F116" s="272"/>
      <c r="G116" s="270" t="s">
        <v>298</v>
      </c>
      <c r="H116" s="253"/>
      <c r="I116" s="253"/>
      <c r="J116" s="253"/>
      <c r="K116" s="253"/>
      <c r="L116" s="247"/>
      <c r="M116" s="247"/>
      <c r="N116" s="247"/>
      <c r="O116" s="247"/>
      <c r="P116" s="247"/>
      <c r="Q116" s="247"/>
      <c r="R116" s="247"/>
      <c r="S116" s="247"/>
      <c r="T116" s="247"/>
      <c r="V116" s="232"/>
      <c r="W116" s="232"/>
      <c r="X116" s="232"/>
      <c r="Y116" s="232"/>
    </row>
    <row r="117" spans="1:25" s="228" customFormat="1" ht="21" hidden="1">
      <c r="A117" s="271" t="s">
        <v>662</v>
      </c>
      <c r="B117" s="255" t="s">
        <v>652</v>
      </c>
      <c r="C117" s="256">
        <v>1</v>
      </c>
      <c r="D117" s="267"/>
      <c r="E117" s="267"/>
      <c r="F117" s="272"/>
      <c r="G117" s="270" t="s">
        <v>298</v>
      </c>
      <c r="H117" s="253"/>
      <c r="I117" s="253"/>
      <c r="J117" s="253"/>
      <c r="K117" s="253"/>
      <c r="L117" s="247"/>
      <c r="M117" s="247"/>
      <c r="N117" s="247"/>
      <c r="O117" s="247"/>
      <c r="P117" s="247"/>
      <c r="Q117" s="247"/>
      <c r="R117" s="247"/>
      <c r="S117" s="247"/>
      <c r="T117" s="247"/>
      <c r="V117" s="232"/>
      <c r="W117" s="232"/>
      <c r="X117" s="232"/>
      <c r="Y117" s="232"/>
    </row>
    <row r="118" spans="1:25" s="228" customFormat="1" ht="12.75" hidden="1">
      <c r="A118" s="275" t="s">
        <v>653</v>
      </c>
      <c r="B118" s="255" t="s">
        <v>652</v>
      </c>
      <c r="C118" s="256">
        <v>1</v>
      </c>
      <c r="D118" s="267"/>
      <c r="E118" s="267"/>
      <c r="F118" s="272"/>
      <c r="G118" s="270" t="s">
        <v>298</v>
      </c>
      <c r="H118" s="253"/>
      <c r="I118" s="253"/>
      <c r="J118" s="253"/>
      <c r="K118" s="253"/>
      <c r="L118" s="247"/>
      <c r="M118" s="247"/>
      <c r="N118" s="247"/>
      <c r="O118" s="247"/>
      <c r="P118" s="247"/>
      <c r="Q118" s="247"/>
      <c r="R118" s="247"/>
      <c r="S118" s="247"/>
      <c r="T118" s="247"/>
      <c r="V118" s="232"/>
      <c r="W118" s="232"/>
      <c r="X118" s="232"/>
      <c r="Y118" s="232"/>
    </row>
    <row r="119" spans="1:25" s="228" customFormat="1" ht="12.75" hidden="1">
      <c r="A119" s="275" t="s">
        <v>654</v>
      </c>
      <c r="B119" s="255" t="s">
        <v>652</v>
      </c>
      <c r="C119" s="256">
        <v>1</v>
      </c>
      <c r="D119" s="267"/>
      <c r="E119" s="267"/>
      <c r="F119" s="272"/>
      <c r="G119" s="270" t="s">
        <v>298</v>
      </c>
      <c r="H119" s="253"/>
      <c r="I119" s="253"/>
      <c r="J119" s="253"/>
      <c r="K119" s="253"/>
      <c r="L119" s="247"/>
      <c r="M119" s="247"/>
      <c r="N119" s="247"/>
      <c r="O119" s="247"/>
      <c r="P119" s="247"/>
      <c r="Q119" s="247"/>
      <c r="R119" s="247"/>
      <c r="S119" s="247"/>
      <c r="T119" s="247"/>
      <c r="V119" s="232"/>
      <c r="W119" s="232"/>
      <c r="X119" s="232"/>
      <c r="Y119" s="232"/>
    </row>
    <row r="120" spans="1:25" s="228" customFormat="1" ht="12.75" hidden="1">
      <c r="A120" s="275" t="s">
        <v>656</v>
      </c>
      <c r="B120" s="255"/>
      <c r="C120" s="256"/>
      <c r="D120" s="267"/>
      <c r="E120" s="267"/>
      <c r="F120" s="272"/>
      <c r="G120" s="270"/>
      <c r="H120" s="253"/>
      <c r="I120" s="253"/>
      <c r="J120" s="253"/>
      <c r="K120" s="253"/>
      <c r="L120" s="247"/>
      <c r="M120" s="247"/>
      <c r="N120" s="247"/>
      <c r="O120" s="247"/>
      <c r="P120" s="247"/>
      <c r="Q120" s="247"/>
      <c r="R120" s="247"/>
      <c r="S120" s="247"/>
      <c r="T120" s="247"/>
      <c r="V120" s="232"/>
      <c r="W120" s="232"/>
      <c r="X120" s="232"/>
      <c r="Y120" s="232"/>
    </row>
    <row r="121" spans="1:25" s="228" customFormat="1" ht="31.5" hidden="1">
      <c r="A121" s="271" t="s">
        <v>657</v>
      </c>
      <c r="B121" s="255" t="s">
        <v>652</v>
      </c>
      <c r="C121" s="256">
        <v>1</v>
      </c>
      <c r="D121" s="267"/>
      <c r="E121" s="267"/>
      <c r="F121" s="272"/>
      <c r="G121" s="270" t="s">
        <v>298</v>
      </c>
      <c r="H121" s="253"/>
      <c r="I121" s="253"/>
      <c r="J121" s="253"/>
      <c r="K121" s="253"/>
      <c r="L121" s="247"/>
      <c r="M121" s="247"/>
      <c r="N121" s="247"/>
      <c r="O121" s="247"/>
      <c r="P121" s="247"/>
      <c r="Q121" s="247"/>
      <c r="R121" s="247"/>
      <c r="S121" s="247"/>
      <c r="T121" s="247"/>
      <c r="V121" s="232"/>
      <c r="W121" s="232"/>
      <c r="X121" s="232"/>
      <c r="Y121" s="232"/>
    </row>
    <row r="122" spans="1:25" s="228" customFormat="1" ht="21" hidden="1">
      <c r="A122" s="271" t="s">
        <v>659</v>
      </c>
      <c r="B122" s="255" t="s">
        <v>652</v>
      </c>
      <c r="C122" s="256">
        <v>1</v>
      </c>
      <c r="D122" s="267"/>
      <c r="E122" s="267"/>
      <c r="F122" s="272"/>
      <c r="G122" s="270" t="s">
        <v>298</v>
      </c>
      <c r="H122" s="253"/>
      <c r="I122" s="253"/>
      <c r="J122" s="253"/>
      <c r="K122" s="253"/>
      <c r="L122" s="247"/>
      <c r="M122" s="247"/>
      <c r="N122" s="247"/>
      <c r="O122" s="247"/>
      <c r="P122" s="247"/>
      <c r="Q122" s="247"/>
      <c r="R122" s="247"/>
      <c r="S122" s="247"/>
      <c r="T122" s="247"/>
      <c r="V122" s="232"/>
      <c r="W122" s="232"/>
      <c r="X122" s="232"/>
      <c r="Y122" s="232"/>
    </row>
    <row r="123" spans="1:25" s="228" customFormat="1" ht="21" hidden="1">
      <c r="A123" s="271" t="s">
        <v>663</v>
      </c>
      <c r="B123" s="255" t="s">
        <v>652</v>
      </c>
      <c r="C123" s="256">
        <v>1</v>
      </c>
      <c r="D123" s="267"/>
      <c r="E123" s="267"/>
      <c r="F123" s="272"/>
      <c r="G123" s="270" t="s">
        <v>298</v>
      </c>
      <c r="H123" s="253"/>
      <c r="I123" s="253"/>
      <c r="J123" s="253"/>
      <c r="K123" s="253"/>
      <c r="L123" s="247"/>
      <c r="M123" s="247"/>
      <c r="N123" s="247"/>
      <c r="O123" s="247"/>
      <c r="P123" s="247"/>
      <c r="Q123" s="247"/>
      <c r="R123" s="247"/>
      <c r="S123" s="247"/>
      <c r="T123" s="247"/>
      <c r="V123" s="232"/>
      <c r="W123" s="232"/>
      <c r="X123" s="232"/>
      <c r="Y123" s="232"/>
    </row>
    <row r="124" spans="1:25" s="228" customFormat="1" ht="12.75" hidden="1">
      <c r="A124" s="271" t="s">
        <v>661</v>
      </c>
      <c r="B124" s="255" t="s">
        <v>652</v>
      </c>
      <c r="C124" s="256">
        <v>1</v>
      </c>
      <c r="D124" s="267"/>
      <c r="E124" s="267"/>
      <c r="F124" s="272"/>
      <c r="G124" s="270" t="s">
        <v>298</v>
      </c>
      <c r="H124" s="253"/>
      <c r="I124" s="253"/>
      <c r="J124" s="253"/>
      <c r="K124" s="253"/>
      <c r="L124" s="247"/>
      <c r="M124" s="247"/>
      <c r="N124" s="247"/>
      <c r="O124" s="247"/>
      <c r="P124" s="247"/>
      <c r="Q124" s="247"/>
      <c r="R124" s="247"/>
      <c r="S124" s="247"/>
      <c r="T124" s="247"/>
      <c r="V124" s="232"/>
      <c r="W124" s="232"/>
      <c r="X124" s="232"/>
      <c r="Y124" s="232"/>
    </row>
    <row r="125" spans="1:25" s="228" customFormat="1" ht="21" hidden="1">
      <c r="A125" s="271" t="s">
        <v>662</v>
      </c>
      <c r="B125" s="255" t="s">
        <v>652</v>
      </c>
      <c r="C125" s="256">
        <v>1</v>
      </c>
      <c r="D125" s="267"/>
      <c r="E125" s="267"/>
      <c r="F125" s="272"/>
      <c r="G125" s="270" t="s">
        <v>298</v>
      </c>
      <c r="H125" s="253"/>
      <c r="I125" s="253"/>
      <c r="J125" s="253"/>
      <c r="K125" s="253"/>
      <c r="L125" s="247"/>
      <c r="M125" s="247"/>
      <c r="N125" s="247"/>
      <c r="O125" s="247"/>
      <c r="P125" s="247"/>
      <c r="Q125" s="247"/>
      <c r="R125" s="247"/>
      <c r="S125" s="247"/>
      <c r="T125" s="247"/>
      <c r="V125" s="232"/>
      <c r="W125" s="232"/>
      <c r="X125" s="232"/>
      <c r="Y125" s="232"/>
    </row>
    <row r="126" spans="1:25" s="228" customFormat="1" ht="12.75" hidden="1">
      <c r="A126" s="275" t="s">
        <v>655</v>
      </c>
      <c r="B126" s="255" t="s">
        <v>652</v>
      </c>
      <c r="C126" s="256">
        <v>1</v>
      </c>
      <c r="D126" s="267"/>
      <c r="E126" s="267"/>
      <c r="F126" s="272"/>
      <c r="G126" s="270" t="s">
        <v>298</v>
      </c>
      <c r="H126" s="253"/>
      <c r="I126" s="253"/>
      <c r="J126" s="253"/>
      <c r="K126" s="253"/>
      <c r="L126" s="247"/>
      <c r="M126" s="247"/>
      <c r="N126" s="247"/>
      <c r="O126" s="247"/>
      <c r="P126" s="247"/>
      <c r="Q126" s="247"/>
      <c r="R126" s="247"/>
      <c r="S126" s="247"/>
      <c r="T126" s="247"/>
      <c r="V126" s="232"/>
      <c r="W126" s="232"/>
      <c r="X126" s="232"/>
      <c r="Y126" s="232"/>
    </row>
    <row r="127" spans="1:25" s="228" customFormat="1" ht="21" hidden="1">
      <c r="A127" s="274" t="s">
        <v>109</v>
      </c>
      <c r="B127" s="255"/>
      <c r="C127" s="256"/>
      <c r="D127" s="267"/>
      <c r="E127" s="267"/>
      <c r="F127" s="272"/>
      <c r="G127" s="270"/>
      <c r="H127" s="253"/>
      <c r="I127" s="253"/>
      <c r="J127" s="253"/>
      <c r="K127" s="253"/>
      <c r="L127" s="247"/>
      <c r="M127" s="247"/>
      <c r="N127" s="247"/>
      <c r="O127" s="247"/>
      <c r="P127" s="247"/>
      <c r="Q127" s="247"/>
      <c r="R127" s="247"/>
      <c r="S127" s="247"/>
      <c r="T127" s="247"/>
      <c r="V127" s="232"/>
      <c r="W127" s="232"/>
      <c r="X127" s="232"/>
      <c r="Y127" s="232"/>
    </row>
    <row r="128" spans="1:25" s="228" customFormat="1" ht="12.75" hidden="1">
      <c r="A128" s="275" t="s">
        <v>651</v>
      </c>
      <c r="B128" s="255" t="s">
        <v>652</v>
      </c>
      <c r="C128" s="256">
        <v>1</v>
      </c>
      <c r="D128" s="267"/>
      <c r="E128" s="267"/>
      <c r="F128" s="272"/>
      <c r="G128" s="270" t="s">
        <v>298</v>
      </c>
      <c r="H128" s="253"/>
      <c r="I128" s="253"/>
      <c r="J128" s="253"/>
      <c r="K128" s="253"/>
      <c r="L128" s="247"/>
      <c r="M128" s="247"/>
      <c r="N128" s="247"/>
      <c r="O128" s="247"/>
      <c r="P128" s="247"/>
      <c r="Q128" s="247"/>
      <c r="R128" s="247"/>
      <c r="S128" s="247"/>
      <c r="T128" s="247"/>
      <c r="V128" s="232"/>
      <c r="W128" s="232"/>
      <c r="X128" s="232"/>
      <c r="Y128" s="232"/>
    </row>
    <row r="129" spans="1:25" s="228" customFormat="1" ht="12.75" hidden="1">
      <c r="A129" s="275" t="s">
        <v>653</v>
      </c>
      <c r="B129" s="255" t="s">
        <v>652</v>
      </c>
      <c r="C129" s="256">
        <v>1</v>
      </c>
      <c r="D129" s="267"/>
      <c r="E129" s="267"/>
      <c r="F129" s="272"/>
      <c r="G129" s="270" t="s">
        <v>298</v>
      </c>
      <c r="H129" s="253"/>
      <c r="I129" s="253"/>
      <c r="J129" s="253"/>
      <c r="K129" s="253"/>
      <c r="L129" s="247"/>
      <c r="M129" s="247"/>
      <c r="N129" s="247"/>
      <c r="O129" s="247"/>
      <c r="P129" s="247"/>
      <c r="Q129" s="247"/>
      <c r="R129" s="247"/>
      <c r="S129" s="247"/>
      <c r="T129" s="247"/>
      <c r="V129" s="232"/>
      <c r="W129" s="232"/>
      <c r="X129" s="232"/>
      <c r="Y129" s="232"/>
    </row>
    <row r="130" spans="1:25" s="228" customFormat="1" ht="12.75" hidden="1">
      <c r="A130" s="275" t="s">
        <v>654</v>
      </c>
      <c r="B130" s="255" t="s">
        <v>652</v>
      </c>
      <c r="C130" s="256">
        <v>1</v>
      </c>
      <c r="D130" s="267"/>
      <c r="E130" s="267"/>
      <c r="F130" s="272"/>
      <c r="G130" s="270" t="s">
        <v>298</v>
      </c>
      <c r="H130" s="253"/>
      <c r="I130" s="253"/>
      <c r="J130" s="253"/>
      <c r="K130" s="253"/>
      <c r="L130" s="247"/>
      <c r="M130" s="247"/>
      <c r="N130" s="247"/>
      <c r="O130" s="247"/>
      <c r="P130" s="247"/>
      <c r="Q130" s="247"/>
      <c r="R130" s="247"/>
      <c r="S130" s="247"/>
      <c r="T130" s="247"/>
      <c r="V130" s="232"/>
      <c r="W130" s="232"/>
      <c r="X130" s="232"/>
      <c r="Y130" s="232"/>
    </row>
    <row r="131" spans="1:25" s="228" customFormat="1" ht="12.75" hidden="1">
      <c r="A131" s="275" t="s">
        <v>655</v>
      </c>
      <c r="B131" s="255" t="s">
        <v>652</v>
      </c>
      <c r="C131" s="256">
        <v>1</v>
      </c>
      <c r="D131" s="267"/>
      <c r="E131" s="267"/>
      <c r="F131" s="272"/>
      <c r="G131" s="270" t="s">
        <v>298</v>
      </c>
      <c r="H131" s="253"/>
      <c r="I131" s="253"/>
      <c r="J131" s="253"/>
      <c r="K131" s="253"/>
      <c r="L131" s="247"/>
      <c r="M131" s="247"/>
      <c r="N131" s="247"/>
      <c r="O131" s="247"/>
      <c r="P131" s="247"/>
      <c r="Q131" s="247"/>
      <c r="R131" s="247"/>
      <c r="S131" s="247"/>
      <c r="T131" s="247"/>
      <c r="V131" s="232"/>
      <c r="W131" s="232"/>
      <c r="X131" s="232"/>
      <c r="Y131" s="232"/>
    </row>
    <row r="132" spans="1:25" s="228" customFormat="1" ht="12.75" hidden="1">
      <c r="A132" s="274" t="s">
        <v>110</v>
      </c>
      <c r="B132" s="255"/>
      <c r="C132" s="256"/>
      <c r="D132" s="267"/>
      <c r="E132" s="267"/>
      <c r="F132" s="272"/>
      <c r="G132" s="270"/>
      <c r="H132" s="253"/>
      <c r="I132" s="253"/>
      <c r="J132" s="253"/>
      <c r="K132" s="253"/>
      <c r="L132" s="247"/>
      <c r="M132" s="247"/>
      <c r="N132" s="247"/>
      <c r="O132" s="247"/>
      <c r="P132" s="247"/>
      <c r="Q132" s="247"/>
      <c r="R132" s="247"/>
      <c r="S132" s="247"/>
      <c r="T132" s="247"/>
      <c r="V132" s="232"/>
      <c r="W132" s="232"/>
      <c r="X132" s="232"/>
      <c r="Y132" s="232"/>
    </row>
    <row r="133" spans="1:25" s="228" customFormat="1" ht="12.75" hidden="1">
      <c r="A133" s="275" t="s">
        <v>651</v>
      </c>
      <c r="B133" s="255" t="s">
        <v>652</v>
      </c>
      <c r="C133" s="256">
        <v>1</v>
      </c>
      <c r="D133" s="267"/>
      <c r="E133" s="267"/>
      <c r="F133" s="272"/>
      <c r="G133" s="270" t="s">
        <v>298</v>
      </c>
      <c r="H133" s="253"/>
      <c r="I133" s="253"/>
      <c r="J133" s="253"/>
      <c r="K133" s="253"/>
      <c r="L133" s="247"/>
      <c r="M133" s="247"/>
      <c r="N133" s="247"/>
      <c r="O133" s="247"/>
      <c r="P133" s="247"/>
      <c r="Q133" s="247"/>
      <c r="R133" s="247"/>
      <c r="S133" s="247"/>
      <c r="T133" s="247"/>
      <c r="V133" s="232"/>
      <c r="W133" s="232"/>
      <c r="X133" s="232"/>
      <c r="Y133" s="232"/>
    </row>
    <row r="134" spans="1:25" s="228" customFormat="1" ht="12.75" hidden="1">
      <c r="A134" s="275" t="s">
        <v>656</v>
      </c>
      <c r="B134" s="255"/>
      <c r="C134" s="256"/>
      <c r="D134" s="267"/>
      <c r="E134" s="267"/>
      <c r="F134" s="272"/>
      <c r="G134" s="270"/>
      <c r="H134" s="253"/>
      <c r="I134" s="253"/>
      <c r="J134" s="253"/>
      <c r="K134" s="253"/>
      <c r="L134" s="247"/>
      <c r="M134" s="247"/>
      <c r="N134" s="247"/>
      <c r="O134" s="247"/>
      <c r="P134" s="247"/>
      <c r="Q134" s="247"/>
      <c r="R134" s="247"/>
      <c r="S134" s="247"/>
      <c r="T134" s="247"/>
      <c r="V134" s="232"/>
      <c r="W134" s="232"/>
      <c r="X134" s="232"/>
      <c r="Y134" s="232"/>
    </row>
    <row r="135" spans="1:25" s="228" customFormat="1" ht="31.5" hidden="1">
      <c r="A135" s="271" t="s">
        <v>657</v>
      </c>
      <c r="B135" s="255" t="s">
        <v>652</v>
      </c>
      <c r="C135" s="256">
        <v>1</v>
      </c>
      <c r="D135" s="267"/>
      <c r="E135" s="267"/>
      <c r="F135" s="272"/>
      <c r="G135" s="270" t="s">
        <v>298</v>
      </c>
      <c r="H135" s="253"/>
      <c r="I135" s="253"/>
      <c r="J135" s="253"/>
      <c r="K135" s="253"/>
      <c r="L135" s="247"/>
      <c r="M135" s="247"/>
      <c r="N135" s="247"/>
      <c r="O135" s="247"/>
      <c r="P135" s="247"/>
      <c r="Q135" s="247"/>
      <c r="R135" s="247"/>
      <c r="S135" s="247"/>
      <c r="T135" s="247"/>
      <c r="V135" s="232"/>
      <c r="W135" s="232"/>
      <c r="X135" s="232"/>
      <c r="Y135" s="232"/>
    </row>
    <row r="136" spans="1:20" ht="12.75" hidden="1">
      <c r="A136" s="271" t="s">
        <v>658</v>
      </c>
      <c r="B136" s="255" t="s">
        <v>652</v>
      </c>
      <c r="C136" s="256">
        <v>1</v>
      </c>
      <c r="D136" s="267"/>
      <c r="E136" s="267"/>
      <c r="F136" s="272"/>
      <c r="G136" s="270" t="s">
        <v>298</v>
      </c>
      <c r="H136" s="253"/>
      <c r="I136" s="253"/>
      <c r="J136" s="253"/>
      <c r="K136" s="253"/>
      <c r="L136" s="247"/>
      <c r="M136" s="247"/>
      <c r="N136" s="247"/>
      <c r="O136" s="247"/>
      <c r="P136" s="247"/>
      <c r="Q136" s="247"/>
      <c r="R136" s="247"/>
      <c r="S136" s="247"/>
      <c r="T136" s="247"/>
    </row>
    <row r="137" spans="1:20" ht="21" hidden="1">
      <c r="A137" s="271" t="s">
        <v>659</v>
      </c>
      <c r="B137" s="255" t="s">
        <v>652</v>
      </c>
      <c r="C137" s="256">
        <v>1</v>
      </c>
      <c r="D137" s="267"/>
      <c r="E137" s="267"/>
      <c r="F137" s="272"/>
      <c r="G137" s="270" t="s">
        <v>298</v>
      </c>
      <c r="H137" s="253"/>
      <c r="I137" s="253"/>
      <c r="J137" s="253"/>
      <c r="K137" s="253"/>
      <c r="L137" s="247"/>
      <c r="M137" s="247"/>
      <c r="N137" s="247"/>
      <c r="O137" s="247"/>
      <c r="P137" s="247"/>
      <c r="Q137" s="247"/>
      <c r="R137" s="247"/>
      <c r="S137" s="247"/>
      <c r="T137" s="247"/>
    </row>
    <row r="138" spans="1:20" ht="21" hidden="1">
      <c r="A138" s="271" t="s">
        <v>660</v>
      </c>
      <c r="B138" s="255" t="s">
        <v>652</v>
      </c>
      <c r="C138" s="256">
        <v>1</v>
      </c>
      <c r="D138" s="267"/>
      <c r="E138" s="267"/>
      <c r="F138" s="272"/>
      <c r="G138" s="270" t="s">
        <v>298</v>
      </c>
      <c r="H138" s="253"/>
      <c r="I138" s="253"/>
      <c r="J138" s="253"/>
      <c r="K138" s="253"/>
      <c r="L138" s="247"/>
      <c r="M138" s="247"/>
      <c r="N138" s="247"/>
      <c r="O138" s="247"/>
      <c r="P138" s="247"/>
      <c r="Q138" s="247"/>
      <c r="R138" s="247"/>
      <c r="S138" s="247"/>
      <c r="T138" s="247"/>
    </row>
    <row r="139" spans="1:20" ht="12.75" hidden="1">
      <c r="A139" s="271" t="s">
        <v>661</v>
      </c>
      <c r="B139" s="255" t="s">
        <v>652</v>
      </c>
      <c r="C139" s="256">
        <v>1</v>
      </c>
      <c r="D139" s="267"/>
      <c r="E139" s="267"/>
      <c r="F139" s="272"/>
      <c r="G139" s="270" t="s">
        <v>298</v>
      </c>
      <c r="H139" s="253"/>
      <c r="I139" s="253"/>
      <c r="J139" s="253"/>
      <c r="K139" s="253"/>
      <c r="L139" s="247"/>
      <c r="M139" s="247"/>
      <c r="N139" s="247"/>
      <c r="O139" s="247"/>
      <c r="P139" s="247"/>
      <c r="Q139" s="247"/>
      <c r="R139" s="247"/>
      <c r="S139" s="247"/>
      <c r="T139" s="247"/>
    </row>
    <row r="140" spans="1:20" ht="21" hidden="1">
      <c r="A140" s="271" t="s">
        <v>662</v>
      </c>
      <c r="B140" s="255" t="s">
        <v>652</v>
      </c>
      <c r="C140" s="256">
        <v>1</v>
      </c>
      <c r="D140" s="267"/>
      <c r="E140" s="267"/>
      <c r="F140" s="272"/>
      <c r="G140" s="270" t="s">
        <v>298</v>
      </c>
      <c r="H140" s="253"/>
      <c r="I140" s="253"/>
      <c r="J140" s="253"/>
      <c r="K140" s="253"/>
      <c r="L140" s="247"/>
      <c r="M140" s="247"/>
      <c r="N140" s="247"/>
      <c r="O140" s="247"/>
      <c r="P140" s="247"/>
      <c r="Q140" s="247"/>
      <c r="R140" s="247"/>
      <c r="S140" s="247"/>
      <c r="T140" s="247"/>
    </row>
    <row r="141" spans="1:20" ht="12.75" hidden="1">
      <c r="A141" s="275" t="s">
        <v>653</v>
      </c>
      <c r="B141" s="255" t="s">
        <v>652</v>
      </c>
      <c r="C141" s="256">
        <v>1</v>
      </c>
      <c r="D141" s="267"/>
      <c r="E141" s="267"/>
      <c r="F141" s="272"/>
      <c r="G141" s="270" t="s">
        <v>298</v>
      </c>
      <c r="H141" s="253"/>
      <c r="I141" s="253"/>
      <c r="J141" s="253"/>
      <c r="K141" s="253"/>
      <c r="L141" s="247"/>
      <c r="M141" s="247"/>
      <c r="N141" s="247"/>
      <c r="O141" s="247"/>
      <c r="P141" s="247"/>
      <c r="Q141" s="247"/>
      <c r="R141" s="247"/>
      <c r="S141" s="247"/>
      <c r="T141" s="247"/>
    </row>
    <row r="142" spans="1:20" ht="12.75" hidden="1">
      <c r="A142" s="275" t="s">
        <v>654</v>
      </c>
      <c r="B142" s="255" t="s">
        <v>652</v>
      </c>
      <c r="C142" s="256">
        <v>1</v>
      </c>
      <c r="D142" s="267"/>
      <c r="E142" s="267"/>
      <c r="F142" s="272"/>
      <c r="G142" s="270" t="s">
        <v>298</v>
      </c>
      <c r="H142" s="253"/>
      <c r="I142" s="253"/>
      <c r="J142" s="253"/>
      <c r="K142" s="253"/>
      <c r="L142" s="247"/>
      <c r="M142" s="247"/>
      <c r="N142" s="247"/>
      <c r="O142" s="247"/>
      <c r="P142" s="247"/>
      <c r="Q142" s="247"/>
      <c r="R142" s="247"/>
      <c r="S142" s="247"/>
      <c r="T142" s="247"/>
    </row>
    <row r="143" spans="1:20" ht="12.75" hidden="1">
      <c r="A143" s="275" t="s">
        <v>656</v>
      </c>
      <c r="B143" s="255"/>
      <c r="C143" s="256"/>
      <c r="D143" s="267"/>
      <c r="E143" s="267"/>
      <c r="F143" s="272"/>
      <c r="G143" s="270"/>
      <c r="H143" s="253"/>
      <c r="I143" s="253"/>
      <c r="J143" s="253"/>
      <c r="K143" s="253"/>
      <c r="L143" s="247"/>
      <c r="M143" s="247"/>
      <c r="N143" s="247"/>
      <c r="O143" s="247"/>
      <c r="P143" s="247"/>
      <c r="Q143" s="247"/>
      <c r="R143" s="247"/>
      <c r="S143" s="247"/>
      <c r="T143" s="247"/>
    </row>
    <row r="144" spans="1:20" ht="31.5" hidden="1">
      <c r="A144" s="271" t="s">
        <v>657</v>
      </c>
      <c r="B144" s="255" t="s">
        <v>652</v>
      </c>
      <c r="C144" s="256">
        <v>1</v>
      </c>
      <c r="D144" s="267"/>
      <c r="E144" s="267"/>
      <c r="F144" s="272"/>
      <c r="G144" s="270" t="s">
        <v>298</v>
      </c>
      <c r="H144" s="253"/>
      <c r="I144" s="253"/>
      <c r="J144" s="253"/>
      <c r="K144" s="253"/>
      <c r="L144" s="247"/>
      <c r="M144" s="247"/>
      <c r="N144" s="247"/>
      <c r="O144" s="247"/>
      <c r="P144" s="247"/>
      <c r="Q144" s="247"/>
      <c r="R144" s="247"/>
      <c r="S144" s="247"/>
      <c r="T144" s="247"/>
    </row>
    <row r="145" spans="1:20" ht="21" hidden="1">
      <c r="A145" s="271" t="s">
        <v>659</v>
      </c>
      <c r="B145" s="255" t="s">
        <v>652</v>
      </c>
      <c r="C145" s="256">
        <v>1</v>
      </c>
      <c r="D145" s="267"/>
      <c r="E145" s="267"/>
      <c r="F145" s="272"/>
      <c r="G145" s="270" t="s">
        <v>298</v>
      </c>
      <c r="H145" s="253"/>
      <c r="I145" s="253"/>
      <c r="J145" s="253"/>
      <c r="K145" s="253"/>
      <c r="L145" s="247"/>
      <c r="M145" s="247"/>
      <c r="N145" s="247"/>
      <c r="O145" s="247"/>
      <c r="P145" s="247"/>
      <c r="Q145" s="247"/>
      <c r="R145" s="247"/>
      <c r="S145" s="247"/>
      <c r="T145" s="247"/>
    </row>
    <row r="146" spans="1:20" ht="21" hidden="1">
      <c r="A146" s="271" t="s">
        <v>663</v>
      </c>
      <c r="B146" s="255" t="s">
        <v>652</v>
      </c>
      <c r="C146" s="256">
        <v>1</v>
      </c>
      <c r="D146" s="267"/>
      <c r="E146" s="267"/>
      <c r="F146" s="272"/>
      <c r="G146" s="270" t="s">
        <v>298</v>
      </c>
      <c r="H146" s="253"/>
      <c r="I146" s="253"/>
      <c r="J146" s="253"/>
      <c r="K146" s="253"/>
      <c r="L146" s="247"/>
      <c r="M146" s="247"/>
      <c r="N146" s="247"/>
      <c r="O146" s="247"/>
      <c r="P146" s="247"/>
      <c r="Q146" s="247"/>
      <c r="R146" s="247"/>
      <c r="S146" s="247"/>
      <c r="T146" s="247"/>
    </row>
    <row r="147" spans="1:21" ht="12.75" hidden="1">
      <c r="A147" s="271" t="s">
        <v>661</v>
      </c>
      <c r="B147" s="255" t="s">
        <v>652</v>
      </c>
      <c r="C147" s="256">
        <v>1</v>
      </c>
      <c r="D147" s="267"/>
      <c r="E147" s="267"/>
      <c r="F147" s="272"/>
      <c r="G147" s="270" t="s">
        <v>298</v>
      </c>
      <c r="H147" s="253"/>
      <c r="I147" s="253"/>
      <c r="J147" s="253"/>
      <c r="K147" s="253"/>
      <c r="L147" s="247"/>
      <c r="M147" s="247"/>
      <c r="N147" s="247"/>
      <c r="O147" s="247"/>
      <c r="P147" s="247"/>
      <c r="Q147" s="247"/>
      <c r="R147" s="247"/>
      <c r="S147" s="247"/>
      <c r="T147" s="247"/>
      <c r="U147" s="256"/>
    </row>
    <row r="148" spans="1:21" ht="21" hidden="1">
      <c r="A148" s="271" t="s">
        <v>662</v>
      </c>
      <c r="B148" s="255" t="s">
        <v>652</v>
      </c>
      <c r="C148" s="256">
        <v>1</v>
      </c>
      <c r="D148" s="267"/>
      <c r="E148" s="267"/>
      <c r="F148" s="272"/>
      <c r="G148" s="270" t="s">
        <v>298</v>
      </c>
      <c r="H148" s="253"/>
      <c r="I148" s="253"/>
      <c r="J148" s="253"/>
      <c r="K148" s="253"/>
      <c r="L148" s="247"/>
      <c r="M148" s="247"/>
      <c r="N148" s="247"/>
      <c r="O148" s="247"/>
      <c r="P148" s="247"/>
      <c r="Q148" s="247"/>
      <c r="R148" s="247"/>
      <c r="S148" s="247"/>
      <c r="T148" s="247"/>
      <c r="U148" s="256"/>
    </row>
    <row r="149" spans="1:21" ht="12.75" hidden="1">
      <c r="A149" s="275" t="s">
        <v>655</v>
      </c>
      <c r="B149" s="255" t="s">
        <v>652</v>
      </c>
      <c r="C149" s="256">
        <v>1</v>
      </c>
      <c r="D149" s="286"/>
      <c r="E149" s="286"/>
      <c r="F149" s="286"/>
      <c r="G149" s="270" t="s">
        <v>298</v>
      </c>
      <c r="H149" s="253"/>
      <c r="I149" s="253"/>
      <c r="J149" s="253"/>
      <c r="K149" s="253"/>
      <c r="L149" s="247"/>
      <c r="M149" s="247"/>
      <c r="N149" s="247"/>
      <c r="O149" s="247"/>
      <c r="P149" s="247"/>
      <c r="Q149" s="247"/>
      <c r="R149" s="247"/>
      <c r="S149" s="247"/>
      <c r="T149" s="247"/>
      <c r="U149" s="256"/>
    </row>
    <row r="150" spans="1:21" ht="12.75" hidden="1">
      <c r="A150" s="288"/>
      <c r="B150" s="288"/>
      <c r="C150" s="256"/>
      <c r="D150" s="289"/>
      <c r="E150" s="289"/>
      <c r="F150" s="289"/>
      <c r="G150" s="290"/>
      <c r="H150" s="253"/>
      <c r="I150" s="253"/>
      <c r="J150" s="253"/>
      <c r="K150" s="253"/>
      <c r="L150" s="247"/>
      <c r="M150" s="247"/>
      <c r="N150" s="247"/>
      <c r="O150" s="247"/>
      <c r="P150" s="247"/>
      <c r="Q150" s="247"/>
      <c r="R150" s="247"/>
      <c r="S150" s="247"/>
      <c r="T150" s="247"/>
      <c r="U150" s="256"/>
    </row>
    <row r="151" spans="1:21" ht="14.25">
      <c r="A151" s="416" t="s">
        <v>683</v>
      </c>
      <c r="B151" s="288"/>
      <c r="C151" s="256"/>
      <c r="D151" s="289"/>
      <c r="E151" s="289"/>
      <c r="F151" s="289"/>
      <c r="G151" s="290"/>
      <c r="H151" s="253"/>
      <c r="I151" s="253"/>
      <c r="J151" s="253"/>
      <c r="K151" s="253"/>
      <c r="L151" s="427"/>
      <c r="M151" s="414"/>
      <c r="N151" s="414"/>
      <c r="O151" s="414"/>
      <c r="P151" s="414"/>
      <c r="Q151" s="414"/>
      <c r="R151" s="414"/>
      <c r="S151" s="414"/>
      <c r="T151" s="415"/>
      <c r="U151" s="256"/>
    </row>
    <row r="152" spans="1:21" s="2" customFormat="1" ht="21">
      <c r="A152" s="422" t="s">
        <v>842</v>
      </c>
      <c r="B152" s="423" t="s">
        <v>616</v>
      </c>
      <c r="C152" s="417">
        <v>1</v>
      </c>
      <c r="D152" s="418"/>
      <c r="E152" s="418"/>
      <c r="F152" s="418"/>
      <c r="G152" s="419" t="s">
        <v>298</v>
      </c>
      <c r="H152" s="420"/>
      <c r="I152" s="420"/>
      <c r="J152" s="420"/>
      <c r="K152" s="420"/>
      <c r="L152" s="421">
        <v>759.33</v>
      </c>
      <c r="M152" s="395">
        <v>2107.72</v>
      </c>
      <c r="N152" s="395">
        <v>1148.17</v>
      </c>
      <c r="O152" s="395">
        <v>900</v>
      </c>
      <c r="P152" s="395">
        <f>O152*P153*P154/10000</f>
        <v>464.88797999999997</v>
      </c>
      <c r="Q152" s="395">
        <f>O152*Q153*Q154/10000</f>
        <v>1033.3008</v>
      </c>
      <c r="R152" s="395">
        <f>Q152*R153*R154/10000</f>
        <v>1188.5583784032</v>
      </c>
      <c r="S152" s="395">
        <f>R152*S153*S154/10000</f>
        <v>1351.8924478801246</v>
      </c>
      <c r="T152" s="395">
        <f>S152*T153*T154/10000</f>
        <v>1540.5544465515875</v>
      </c>
      <c r="U152" s="3"/>
    </row>
    <row r="153" spans="1:21" s="2" customFormat="1" ht="18">
      <c r="A153" s="424" t="s">
        <v>256</v>
      </c>
      <c r="B153" s="425" t="s">
        <v>512</v>
      </c>
      <c r="C153" s="417">
        <v>1</v>
      </c>
      <c r="D153" s="418"/>
      <c r="E153" s="418"/>
      <c r="F153" s="426"/>
      <c r="G153" s="419" t="s">
        <v>297</v>
      </c>
      <c r="H153" s="420"/>
      <c r="I153" s="420"/>
      <c r="J153" s="420"/>
      <c r="K153" s="420"/>
      <c r="L153" s="421">
        <f>L152/263*L154</f>
        <v>312.68227756653994</v>
      </c>
      <c r="M153" s="395">
        <f>M152/L152*M154</f>
        <v>301.7254210949126</v>
      </c>
      <c r="N153" s="395">
        <f>N152/M152*N154</f>
        <v>58.6690400053138</v>
      </c>
      <c r="O153" s="395">
        <f>O152/N152*O154</f>
        <v>84.10775407822882</v>
      </c>
      <c r="P153" s="395">
        <v>48.14</v>
      </c>
      <c r="Q153" s="395">
        <v>107.2</v>
      </c>
      <c r="R153" s="395">
        <v>107.4</v>
      </c>
      <c r="S153" s="395">
        <v>106.7</v>
      </c>
      <c r="T153" s="396">
        <v>106.9</v>
      </c>
      <c r="U153" s="3"/>
    </row>
    <row r="154" spans="1:256" ht="12.75">
      <c r="A154" s="424" t="s">
        <v>257</v>
      </c>
      <c r="B154" s="425" t="s">
        <v>499</v>
      </c>
      <c r="C154" s="417">
        <v>1</v>
      </c>
      <c r="D154" s="418"/>
      <c r="E154" s="418"/>
      <c r="F154" s="418"/>
      <c r="G154" s="419" t="s">
        <v>299</v>
      </c>
      <c r="H154" s="420"/>
      <c r="I154" s="420"/>
      <c r="J154" s="420"/>
      <c r="K154" s="420"/>
      <c r="L154" s="421">
        <v>108.3</v>
      </c>
      <c r="M154" s="395">
        <v>108.7</v>
      </c>
      <c r="N154" s="395">
        <v>107.7</v>
      </c>
      <c r="O154" s="395">
        <v>107.3</v>
      </c>
      <c r="P154" s="395">
        <v>107.3</v>
      </c>
      <c r="Q154" s="395">
        <v>107.1</v>
      </c>
      <c r="R154" s="395">
        <v>107.1</v>
      </c>
      <c r="S154" s="395">
        <v>106.6</v>
      </c>
      <c r="T154" s="396">
        <v>106.6</v>
      </c>
      <c r="U154" s="395"/>
      <c r="V154" s="395"/>
      <c r="W154" s="395"/>
      <c r="X154" s="396"/>
      <c r="Y154" s="395"/>
      <c r="Z154" s="395"/>
      <c r="AA154" s="395"/>
      <c r="AB154" s="395"/>
      <c r="AC154" s="395"/>
      <c r="AD154" s="395"/>
      <c r="AE154" s="395"/>
      <c r="AF154" s="396"/>
      <c r="AG154" s="395"/>
      <c r="AH154" s="395"/>
      <c r="AI154" s="395"/>
      <c r="AJ154" s="395"/>
      <c r="AK154" s="395"/>
      <c r="AL154" s="395"/>
      <c r="AM154" s="395"/>
      <c r="AN154" s="396"/>
      <c r="AO154" s="395"/>
      <c r="AP154" s="395"/>
      <c r="AQ154" s="395"/>
      <c r="AR154" s="395"/>
      <c r="AS154" s="395"/>
      <c r="AT154" s="395"/>
      <c r="AU154" s="395"/>
      <c r="AV154" s="396"/>
      <c r="AW154" s="395"/>
      <c r="AX154" s="395"/>
      <c r="AY154" s="395"/>
      <c r="AZ154" s="395"/>
      <c r="BA154" s="395"/>
      <c r="BB154" s="395"/>
      <c r="BC154" s="395"/>
      <c r="BD154" s="396"/>
      <c r="BE154" s="395"/>
      <c r="BF154" s="395"/>
      <c r="BG154" s="395"/>
      <c r="BH154" s="395"/>
      <c r="BI154" s="395"/>
      <c r="BJ154" s="395"/>
      <c r="BK154" s="395"/>
      <c r="BL154" s="396"/>
      <c r="BM154" s="395"/>
      <c r="BN154" s="395"/>
      <c r="BO154" s="395"/>
      <c r="BP154" s="395"/>
      <c r="BQ154" s="395"/>
      <c r="BR154" s="395"/>
      <c r="BS154" s="395"/>
      <c r="BT154" s="396"/>
      <c r="BU154" s="395"/>
      <c r="BV154" s="395"/>
      <c r="BW154" s="395"/>
      <c r="BX154" s="395"/>
      <c r="BY154" s="395"/>
      <c r="BZ154" s="395"/>
      <c r="CA154" s="395"/>
      <c r="CB154" s="396"/>
      <c r="CC154" s="395"/>
      <c r="CD154" s="395"/>
      <c r="CE154" s="395"/>
      <c r="CF154" s="395"/>
      <c r="CG154" s="395"/>
      <c r="CH154" s="395"/>
      <c r="CI154" s="395"/>
      <c r="CJ154" s="396"/>
      <c r="CK154" s="395"/>
      <c r="CL154" s="395"/>
      <c r="CM154" s="395"/>
      <c r="CN154" s="395"/>
      <c r="CO154" s="395"/>
      <c r="CP154" s="395"/>
      <c r="CQ154" s="395"/>
      <c r="CR154" s="396"/>
      <c r="CS154" s="395"/>
      <c r="CT154" s="395"/>
      <c r="CU154" s="395"/>
      <c r="CV154" s="395"/>
      <c r="CW154" s="395"/>
      <c r="CX154" s="395"/>
      <c r="CY154" s="395"/>
      <c r="CZ154" s="396"/>
      <c r="DA154" s="395"/>
      <c r="DB154" s="395"/>
      <c r="DC154" s="395"/>
      <c r="DD154" s="395"/>
      <c r="DE154" s="395"/>
      <c r="DF154" s="395"/>
      <c r="DG154" s="395"/>
      <c r="DH154" s="396"/>
      <c r="DI154" s="395"/>
      <c r="DJ154" s="395"/>
      <c r="DK154" s="395"/>
      <c r="DL154" s="395"/>
      <c r="DM154" s="395"/>
      <c r="DN154" s="395"/>
      <c r="DO154" s="395"/>
      <c r="DP154" s="396"/>
      <c r="DQ154" s="395"/>
      <c r="DR154" s="395"/>
      <c r="DS154" s="395"/>
      <c r="DT154" s="395"/>
      <c r="DU154" s="395"/>
      <c r="DV154" s="395"/>
      <c r="DW154" s="395"/>
      <c r="DX154" s="396"/>
      <c r="DY154" s="395"/>
      <c r="DZ154" s="395"/>
      <c r="EA154" s="395"/>
      <c r="EB154" s="395"/>
      <c r="EC154" s="395"/>
      <c r="ED154" s="395"/>
      <c r="EE154" s="395"/>
      <c r="EF154" s="396"/>
      <c r="EG154" s="395"/>
      <c r="EH154" s="395"/>
      <c r="EI154" s="395"/>
      <c r="EJ154" s="395"/>
      <c r="EK154" s="395"/>
      <c r="EL154" s="395"/>
      <c r="EM154" s="395"/>
      <c r="EN154" s="396"/>
      <c r="EO154" s="395"/>
      <c r="EP154" s="395"/>
      <c r="EQ154" s="395"/>
      <c r="ER154" s="395"/>
      <c r="ES154" s="395"/>
      <c r="ET154" s="395"/>
      <c r="EU154" s="395"/>
      <c r="EV154" s="396"/>
      <c r="EW154" s="395"/>
      <c r="EX154" s="395"/>
      <c r="EY154" s="395"/>
      <c r="EZ154" s="395"/>
      <c r="FA154" s="395"/>
      <c r="FB154" s="395"/>
      <c r="FC154" s="395"/>
      <c r="FD154" s="396"/>
      <c r="FE154" s="395"/>
      <c r="FF154" s="395"/>
      <c r="FG154" s="395"/>
      <c r="FH154" s="395"/>
      <c r="FI154" s="395"/>
      <c r="FJ154" s="395"/>
      <c r="FK154" s="395"/>
      <c r="FL154" s="396"/>
      <c r="FM154" s="395"/>
      <c r="FN154" s="395"/>
      <c r="FO154" s="395"/>
      <c r="FP154" s="395"/>
      <c r="FQ154" s="395"/>
      <c r="FR154" s="395"/>
      <c r="FS154" s="395"/>
      <c r="FT154" s="396"/>
      <c r="FU154" s="395"/>
      <c r="FV154" s="395"/>
      <c r="FW154" s="395"/>
      <c r="FX154" s="395"/>
      <c r="FY154" s="395"/>
      <c r="FZ154" s="395"/>
      <c r="GA154" s="395"/>
      <c r="GB154" s="396"/>
      <c r="GC154" s="395"/>
      <c r="GD154" s="395"/>
      <c r="GE154" s="395"/>
      <c r="GF154" s="395"/>
      <c r="GG154" s="395"/>
      <c r="GH154" s="395"/>
      <c r="GI154" s="395"/>
      <c r="GJ154" s="396"/>
      <c r="GK154" s="395"/>
      <c r="GL154" s="395"/>
      <c r="GM154" s="395"/>
      <c r="GN154" s="395"/>
      <c r="GO154" s="395"/>
      <c r="GP154" s="395"/>
      <c r="GQ154" s="395"/>
      <c r="GR154" s="396"/>
      <c r="GS154" s="395"/>
      <c r="GT154" s="395"/>
      <c r="GU154" s="395"/>
      <c r="GV154" s="395"/>
      <c r="GW154" s="395"/>
      <c r="GX154" s="395"/>
      <c r="GY154" s="395"/>
      <c r="GZ154" s="396"/>
      <c r="HA154" s="395"/>
      <c r="HB154" s="395"/>
      <c r="HC154" s="395"/>
      <c r="HD154" s="395"/>
      <c r="HE154" s="395"/>
      <c r="HF154" s="395"/>
      <c r="HG154" s="395"/>
      <c r="HH154" s="396"/>
      <c r="HI154" s="395"/>
      <c r="HJ154" s="395"/>
      <c r="HK154" s="395"/>
      <c r="HL154" s="395"/>
      <c r="HM154" s="395"/>
      <c r="HN154" s="395"/>
      <c r="HO154" s="395"/>
      <c r="HP154" s="396"/>
      <c r="HQ154" s="395"/>
      <c r="HR154" s="395"/>
      <c r="HS154" s="395"/>
      <c r="HT154" s="395"/>
      <c r="HU154" s="395"/>
      <c r="HV154" s="395"/>
      <c r="HW154" s="395"/>
      <c r="HX154" s="396"/>
      <c r="HY154" s="395"/>
      <c r="HZ154" s="395"/>
      <c r="IA154" s="395"/>
      <c r="IB154" s="395"/>
      <c r="IC154" s="395"/>
      <c r="ID154" s="395"/>
      <c r="IE154" s="395"/>
      <c r="IF154" s="396"/>
      <c r="IG154" s="395"/>
      <c r="IH154" s="395"/>
      <c r="II154" s="395"/>
      <c r="IJ154" s="395"/>
      <c r="IK154" s="395"/>
      <c r="IL154" s="395"/>
      <c r="IM154" s="395"/>
      <c r="IN154" s="396"/>
      <c r="IO154" s="395"/>
      <c r="IP154" s="395"/>
      <c r="IQ154" s="395"/>
      <c r="IR154" s="395"/>
      <c r="IS154" s="395"/>
      <c r="IT154" s="395"/>
      <c r="IU154" s="395"/>
      <c r="IV154" s="396"/>
    </row>
    <row r="155" spans="1:21" ht="12.75">
      <c r="A155" s="274" t="s">
        <v>495</v>
      </c>
      <c r="B155" s="255"/>
      <c r="C155" s="256"/>
      <c r="D155" s="267"/>
      <c r="E155" s="267"/>
      <c r="F155" s="267"/>
      <c r="G155" s="270"/>
      <c r="H155" s="253"/>
      <c r="I155" s="253"/>
      <c r="J155" s="253"/>
      <c r="K155" s="253"/>
      <c r="L155" s="247"/>
      <c r="M155" s="247"/>
      <c r="N155" s="247"/>
      <c r="O155" s="247"/>
      <c r="P155" s="247"/>
      <c r="Q155" s="247"/>
      <c r="R155" s="247"/>
      <c r="S155" s="247"/>
      <c r="T155" s="247"/>
      <c r="U155" s="256"/>
    </row>
    <row r="156" spans="1:21" ht="12.75">
      <c r="A156" s="254" t="s">
        <v>142</v>
      </c>
      <c r="B156" s="255" t="s">
        <v>496</v>
      </c>
      <c r="C156" s="256">
        <v>1</v>
      </c>
      <c r="D156" s="294"/>
      <c r="E156" s="265"/>
      <c r="F156" s="265"/>
      <c r="G156" s="279" t="s">
        <v>298</v>
      </c>
      <c r="H156" s="253"/>
      <c r="I156" s="253"/>
      <c r="J156" s="253"/>
      <c r="K156" s="253"/>
      <c r="L156" s="247"/>
      <c r="M156" s="247"/>
      <c r="N156" s="247"/>
      <c r="O156" s="247"/>
      <c r="P156" s="247"/>
      <c r="Q156" s="247"/>
      <c r="R156" s="247"/>
      <c r="S156" s="247"/>
      <c r="T156" s="247"/>
      <c r="U156" s="256"/>
    </row>
    <row r="157" spans="1:21" ht="12.75">
      <c r="A157" s="295" t="s">
        <v>143</v>
      </c>
      <c r="B157" s="255" t="s">
        <v>496</v>
      </c>
      <c r="C157" s="256">
        <v>1</v>
      </c>
      <c r="D157" s="296"/>
      <c r="E157" s="272"/>
      <c r="F157" s="272"/>
      <c r="G157" s="282" t="s">
        <v>298</v>
      </c>
      <c r="H157" s="253"/>
      <c r="I157" s="253"/>
      <c r="J157" s="253"/>
      <c r="K157" s="253"/>
      <c r="L157" s="247"/>
      <c r="M157" s="247"/>
      <c r="N157" s="247"/>
      <c r="O157" s="247"/>
      <c r="P157" s="247"/>
      <c r="Q157" s="247"/>
      <c r="R157" s="247"/>
      <c r="S157" s="247"/>
      <c r="T157" s="247"/>
      <c r="U157" s="256"/>
    </row>
    <row r="158" spans="1:21" ht="12.75">
      <c r="A158" s="254" t="s">
        <v>497</v>
      </c>
      <c r="B158" s="255" t="s">
        <v>496</v>
      </c>
      <c r="C158" s="256">
        <v>1</v>
      </c>
      <c r="D158" s="267"/>
      <c r="E158" s="267"/>
      <c r="F158" s="267"/>
      <c r="G158" s="279" t="s">
        <v>298</v>
      </c>
      <c r="H158" s="253"/>
      <c r="I158" s="253"/>
      <c r="J158" s="253"/>
      <c r="K158" s="253"/>
      <c r="L158" s="247"/>
      <c r="M158" s="247"/>
      <c r="N158" s="247"/>
      <c r="O158" s="247"/>
      <c r="P158" s="247"/>
      <c r="Q158" s="247"/>
      <c r="R158" s="247"/>
      <c r="S158" s="247"/>
      <c r="T158" s="247"/>
      <c r="U158" s="256"/>
    </row>
    <row r="159" spans="1:21" ht="12.75">
      <c r="A159" s="254" t="s">
        <v>144</v>
      </c>
      <c r="B159" s="255" t="s">
        <v>496</v>
      </c>
      <c r="C159" s="256">
        <v>1</v>
      </c>
      <c r="D159" s="267"/>
      <c r="E159" s="267"/>
      <c r="F159" s="267"/>
      <c r="G159" s="282" t="s">
        <v>298</v>
      </c>
      <c r="H159" s="253"/>
      <c r="I159" s="253"/>
      <c r="J159" s="253"/>
      <c r="K159" s="253"/>
      <c r="L159" s="247"/>
      <c r="M159" s="247"/>
      <c r="N159" s="247"/>
      <c r="O159" s="247"/>
      <c r="P159" s="247"/>
      <c r="Q159" s="247"/>
      <c r="R159" s="247"/>
      <c r="S159" s="247"/>
      <c r="T159" s="247"/>
      <c r="U159" s="256"/>
    </row>
    <row r="160" spans="1:21" ht="12.75">
      <c r="A160" s="275" t="s">
        <v>145</v>
      </c>
      <c r="B160" s="255" t="s">
        <v>496</v>
      </c>
      <c r="C160" s="256">
        <v>1</v>
      </c>
      <c r="D160" s="267"/>
      <c r="E160" s="267"/>
      <c r="F160" s="267"/>
      <c r="G160" s="279" t="s">
        <v>298</v>
      </c>
      <c r="H160" s="253"/>
      <c r="I160" s="253"/>
      <c r="J160" s="253"/>
      <c r="K160" s="253"/>
      <c r="L160" s="247"/>
      <c r="M160" s="247"/>
      <c r="N160" s="247"/>
      <c r="O160" s="247"/>
      <c r="P160" s="247"/>
      <c r="Q160" s="247"/>
      <c r="R160" s="247"/>
      <c r="S160" s="247"/>
      <c r="T160" s="247"/>
      <c r="U160" s="256"/>
    </row>
    <row r="161" spans="1:21" ht="12.75">
      <c r="A161" s="275" t="s">
        <v>739</v>
      </c>
      <c r="B161" s="255" t="s">
        <v>496</v>
      </c>
      <c r="C161" s="256">
        <v>1</v>
      </c>
      <c r="D161" s="267"/>
      <c r="E161" s="267"/>
      <c r="F161" s="267"/>
      <c r="G161" s="279" t="s">
        <v>298</v>
      </c>
      <c r="H161" s="253"/>
      <c r="I161" s="253"/>
      <c r="J161" s="253"/>
      <c r="K161" s="253"/>
      <c r="L161" s="247">
        <v>20.514</v>
      </c>
      <c r="M161" s="247"/>
      <c r="N161" s="247"/>
      <c r="O161" s="247">
        <v>18.782</v>
      </c>
      <c r="P161" s="247">
        <v>20</v>
      </c>
      <c r="Q161" s="247">
        <v>19.723</v>
      </c>
      <c r="R161" s="247">
        <v>22</v>
      </c>
      <c r="S161" s="247">
        <v>20.712</v>
      </c>
      <c r="T161" s="247">
        <v>25</v>
      </c>
      <c r="U161" s="256"/>
    </row>
    <row r="162" spans="1:21" ht="12.75">
      <c r="A162" s="254" t="s">
        <v>146</v>
      </c>
      <c r="B162" s="255" t="s">
        <v>496</v>
      </c>
      <c r="C162" s="256">
        <v>1</v>
      </c>
      <c r="D162" s="267"/>
      <c r="E162" s="267"/>
      <c r="F162" s="267"/>
      <c r="G162" s="279" t="s">
        <v>298</v>
      </c>
      <c r="H162" s="253"/>
      <c r="I162" s="253"/>
      <c r="J162" s="253"/>
      <c r="K162" s="253"/>
      <c r="L162" s="247"/>
      <c r="M162" s="247"/>
      <c r="N162" s="247"/>
      <c r="O162" s="247"/>
      <c r="P162" s="247"/>
      <c r="Q162" s="247"/>
      <c r="R162" s="247"/>
      <c r="S162" s="247"/>
      <c r="T162" s="247"/>
      <c r="U162" s="256"/>
    </row>
    <row r="163" spans="1:21" ht="21">
      <c r="A163" s="254" t="s">
        <v>147</v>
      </c>
      <c r="B163" s="255" t="s">
        <v>496</v>
      </c>
      <c r="C163" s="256">
        <v>1</v>
      </c>
      <c r="D163" s="267"/>
      <c r="E163" s="267"/>
      <c r="F163" s="267"/>
      <c r="G163" s="282" t="s">
        <v>298</v>
      </c>
      <c r="H163" s="253"/>
      <c r="I163" s="253"/>
      <c r="J163" s="253"/>
      <c r="K163" s="253"/>
      <c r="L163" s="247"/>
      <c r="M163" s="247"/>
      <c r="N163" s="247"/>
      <c r="O163" s="247"/>
      <c r="P163" s="247"/>
      <c r="Q163" s="247"/>
      <c r="R163" s="247"/>
      <c r="S163" s="247"/>
      <c r="T163" s="247"/>
      <c r="U163" s="256"/>
    </row>
    <row r="164" spans="1:21" ht="12.75">
      <c r="A164" s="275" t="s">
        <v>6</v>
      </c>
      <c r="B164" s="255"/>
      <c r="C164" s="256"/>
      <c r="D164" s="267"/>
      <c r="E164" s="267"/>
      <c r="F164" s="267"/>
      <c r="G164" s="279"/>
      <c r="H164" s="253"/>
      <c r="I164" s="253"/>
      <c r="J164" s="253"/>
      <c r="K164" s="253"/>
      <c r="L164" s="247"/>
      <c r="M164" s="247"/>
      <c r="N164" s="247"/>
      <c r="O164" s="247"/>
      <c r="P164" s="247"/>
      <c r="Q164" s="247"/>
      <c r="R164" s="247"/>
      <c r="S164" s="247"/>
      <c r="T164" s="247"/>
      <c r="U164" s="256"/>
    </row>
    <row r="165" spans="1:21" ht="12.75">
      <c r="A165" s="275" t="s">
        <v>148</v>
      </c>
      <c r="B165" s="255" t="s">
        <v>496</v>
      </c>
      <c r="C165" s="256">
        <v>1</v>
      </c>
      <c r="D165" s="267"/>
      <c r="E165" s="267"/>
      <c r="F165" s="267"/>
      <c r="G165" s="282" t="s">
        <v>298</v>
      </c>
      <c r="H165" s="253"/>
      <c r="I165" s="253"/>
      <c r="J165" s="253"/>
      <c r="K165" s="253"/>
      <c r="L165" s="247"/>
      <c r="M165" s="247"/>
      <c r="N165" s="247"/>
      <c r="O165" s="247"/>
      <c r="P165" s="247"/>
      <c r="Q165" s="247"/>
      <c r="R165" s="247"/>
      <c r="S165" s="247"/>
      <c r="T165" s="247"/>
      <c r="U165" s="256"/>
    </row>
    <row r="166" spans="1:21" ht="12.75">
      <c r="A166" s="275" t="s">
        <v>149</v>
      </c>
      <c r="B166" s="255" t="s">
        <v>496</v>
      </c>
      <c r="C166" s="256">
        <v>1</v>
      </c>
      <c r="D166" s="267"/>
      <c r="E166" s="267"/>
      <c r="F166" s="267"/>
      <c r="G166" s="279" t="s">
        <v>298</v>
      </c>
      <c r="H166" s="253"/>
      <c r="I166" s="253"/>
      <c r="J166" s="253"/>
      <c r="K166" s="253"/>
      <c r="L166" s="247"/>
      <c r="M166" s="247"/>
      <c r="N166" s="247"/>
      <c r="O166" s="247"/>
      <c r="P166" s="247"/>
      <c r="Q166" s="247"/>
      <c r="R166" s="247"/>
      <c r="S166" s="247"/>
      <c r="T166" s="247"/>
      <c r="U166" s="256"/>
    </row>
    <row r="167" spans="1:21" ht="12.75">
      <c r="A167" s="254" t="s">
        <v>150</v>
      </c>
      <c r="B167" s="255" t="s">
        <v>496</v>
      </c>
      <c r="C167" s="256">
        <v>1</v>
      </c>
      <c r="D167" s="267"/>
      <c r="E167" s="267"/>
      <c r="F167" s="267"/>
      <c r="G167" s="282" t="s">
        <v>298</v>
      </c>
      <c r="H167" s="253"/>
      <c r="I167" s="253"/>
      <c r="J167" s="253"/>
      <c r="K167" s="253"/>
      <c r="L167" s="247"/>
      <c r="M167" s="247"/>
      <c r="N167" s="247"/>
      <c r="O167" s="247"/>
      <c r="P167" s="247"/>
      <c r="Q167" s="247"/>
      <c r="R167" s="247"/>
      <c r="S167" s="247"/>
      <c r="T167" s="247"/>
      <c r="U167" s="256"/>
    </row>
    <row r="168" spans="1:21" ht="12.75">
      <c r="A168" s="254" t="s">
        <v>151</v>
      </c>
      <c r="B168" s="255" t="s">
        <v>496</v>
      </c>
      <c r="C168" s="256">
        <v>1</v>
      </c>
      <c r="D168" s="267"/>
      <c r="E168" s="267"/>
      <c r="F168" s="267"/>
      <c r="G168" s="279" t="s">
        <v>298</v>
      </c>
      <c r="H168" s="253"/>
      <c r="I168" s="253"/>
      <c r="J168" s="253"/>
      <c r="K168" s="253"/>
      <c r="L168" s="247">
        <v>0.185</v>
      </c>
      <c r="M168" s="247"/>
      <c r="N168" s="247"/>
      <c r="O168" s="247">
        <v>0.147</v>
      </c>
      <c r="P168" s="247">
        <v>0.12</v>
      </c>
      <c r="Q168" s="247">
        <v>0.157</v>
      </c>
      <c r="R168" s="247">
        <v>0.12</v>
      </c>
      <c r="S168" s="247">
        <v>0.169</v>
      </c>
      <c r="T168" s="247">
        <v>0.12</v>
      </c>
      <c r="U168" s="256"/>
    </row>
    <row r="169" spans="1:21" ht="12.75">
      <c r="A169" s="254" t="s">
        <v>78</v>
      </c>
      <c r="B169" s="255" t="s">
        <v>496</v>
      </c>
      <c r="C169" s="256">
        <v>1</v>
      </c>
      <c r="D169" s="267"/>
      <c r="E169" s="267"/>
      <c r="F169" s="267"/>
      <c r="G169" s="282" t="s">
        <v>298</v>
      </c>
      <c r="H169" s="253"/>
      <c r="I169" s="253"/>
      <c r="J169" s="253"/>
      <c r="K169" s="253"/>
      <c r="L169" s="247">
        <v>2.7</v>
      </c>
      <c r="M169" s="247"/>
      <c r="N169" s="247"/>
      <c r="O169" s="247">
        <v>2.7</v>
      </c>
      <c r="P169" s="247">
        <v>0.8</v>
      </c>
      <c r="Q169" s="247">
        <v>2.8</v>
      </c>
      <c r="R169" s="247">
        <v>0.83</v>
      </c>
      <c r="S169" s="247">
        <v>3</v>
      </c>
      <c r="T169" s="247">
        <v>0.87</v>
      </c>
      <c r="U169" s="256"/>
    </row>
    <row r="170" spans="1:21" ht="12.75">
      <c r="A170" s="254" t="s">
        <v>6</v>
      </c>
      <c r="B170" s="255"/>
      <c r="C170" s="256"/>
      <c r="D170" s="267"/>
      <c r="E170" s="267"/>
      <c r="F170" s="267"/>
      <c r="G170" s="279"/>
      <c r="H170" s="253"/>
      <c r="I170" s="253"/>
      <c r="J170" s="253"/>
      <c r="K170" s="253"/>
      <c r="L170" s="247"/>
      <c r="M170" s="247"/>
      <c r="N170" s="247"/>
      <c r="O170" s="247"/>
      <c r="P170" s="247"/>
      <c r="Q170" s="247"/>
      <c r="R170" s="247"/>
      <c r="S170" s="247"/>
      <c r="T170" s="247"/>
      <c r="U170" s="256"/>
    </row>
    <row r="171" spans="1:21" ht="12.75">
      <c r="A171" s="275" t="s">
        <v>740</v>
      </c>
      <c r="B171" s="255" t="s">
        <v>496</v>
      </c>
      <c r="C171" s="256">
        <v>1</v>
      </c>
      <c r="D171" s="267"/>
      <c r="E171" s="267"/>
      <c r="F171" s="267"/>
      <c r="G171" s="282" t="s">
        <v>298</v>
      </c>
      <c r="H171" s="253"/>
      <c r="I171" s="253"/>
      <c r="J171" s="253"/>
      <c r="K171" s="253"/>
      <c r="L171" s="247"/>
      <c r="M171" s="247"/>
      <c r="N171" s="247"/>
      <c r="O171" s="247"/>
      <c r="P171" s="247"/>
      <c r="Q171" s="247"/>
      <c r="R171" s="247"/>
      <c r="S171" s="247"/>
      <c r="T171" s="247"/>
      <c r="U171" s="256"/>
    </row>
    <row r="172" spans="1:21" ht="12.75">
      <c r="A172" s="254" t="s">
        <v>172</v>
      </c>
      <c r="B172" s="255" t="s">
        <v>496</v>
      </c>
      <c r="C172" s="256">
        <v>1</v>
      </c>
      <c r="D172" s="267"/>
      <c r="E172" s="267"/>
      <c r="F172" s="267"/>
      <c r="G172" s="279" t="s">
        <v>298</v>
      </c>
      <c r="H172" s="253"/>
      <c r="I172" s="253"/>
      <c r="J172" s="253"/>
      <c r="K172" s="253"/>
      <c r="L172" s="247"/>
      <c r="M172" s="247"/>
      <c r="N172" s="247"/>
      <c r="O172" s="247"/>
      <c r="P172" s="247"/>
      <c r="Q172" s="247"/>
      <c r="R172" s="247"/>
      <c r="S172" s="247"/>
      <c r="T172" s="247"/>
      <c r="U172" s="256"/>
    </row>
    <row r="173" spans="1:21" ht="21">
      <c r="A173" s="254" t="s">
        <v>79</v>
      </c>
      <c r="B173" s="255" t="s">
        <v>496</v>
      </c>
      <c r="C173" s="256">
        <v>1</v>
      </c>
      <c r="D173" s="267"/>
      <c r="E173" s="267"/>
      <c r="F173" s="267"/>
      <c r="G173" s="279" t="s">
        <v>298</v>
      </c>
      <c r="H173" s="253"/>
      <c r="I173" s="253"/>
      <c r="J173" s="253"/>
      <c r="K173" s="253"/>
      <c r="L173" s="247">
        <v>1.3</v>
      </c>
      <c r="M173" s="247"/>
      <c r="N173" s="247"/>
      <c r="O173" s="247">
        <v>1.3</v>
      </c>
      <c r="P173" s="247">
        <v>0.68</v>
      </c>
      <c r="Q173" s="247">
        <v>1.3</v>
      </c>
      <c r="R173" s="247">
        <v>0.74</v>
      </c>
      <c r="S173" s="247">
        <v>1.3</v>
      </c>
      <c r="T173" s="247">
        <v>0.85</v>
      </c>
      <c r="U173" s="256"/>
    </row>
    <row r="174" spans="1:21" ht="12.75">
      <c r="A174" s="254" t="s">
        <v>16</v>
      </c>
      <c r="B174" s="255" t="s">
        <v>496</v>
      </c>
      <c r="C174" s="256">
        <v>1</v>
      </c>
      <c r="D174" s="267"/>
      <c r="E174" s="267"/>
      <c r="F174" s="267"/>
      <c r="G174" s="279" t="s">
        <v>298</v>
      </c>
      <c r="H174" s="253"/>
      <c r="I174" s="253"/>
      <c r="J174" s="253"/>
      <c r="K174" s="253"/>
      <c r="L174" s="247"/>
      <c r="M174" s="247"/>
      <c r="N174" s="247"/>
      <c r="O174" s="247"/>
      <c r="P174" s="247"/>
      <c r="Q174" s="247"/>
      <c r="R174" s="247"/>
      <c r="S174" s="247"/>
      <c r="T174" s="247"/>
      <c r="U174" s="256"/>
    </row>
    <row r="175" spans="1:21" ht="12.75">
      <c r="A175" s="297" t="s">
        <v>153</v>
      </c>
      <c r="B175" s="255" t="s">
        <v>496</v>
      </c>
      <c r="C175" s="256">
        <v>1</v>
      </c>
      <c r="D175" s="267"/>
      <c r="E175" s="267"/>
      <c r="F175" s="267"/>
      <c r="G175" s="282" t="s">
        <v>298</v>
      </c>
      <c r="H175" s="253"/>
      <c r="I175" s="253"/>
      <c r="J175" s="253"/>
      <c r="K175" s="253"/>
      <c r="L175" s="247">
        <v>35.9</v>
      </c>
      <c r="M175" s="247"/>
      <c r="N175" s="247"/>
      <c r="O175" s="247">
        <v>26.9</v>
      </c>
      <c r="P175" s="247"/>
      <c r="Q175" s="247">
        <v>28.1</v>
      </c>
      <c r="R175" s="247"/>
      <c r="S175" s="247">
        <v>29.4</v>
      </c>
      <c r="T175" s="247"/>
      <c r="U175" s="256"/>
    </row>
    <row r="176" spans="1:21" ht="21">
      <c r="A176" s="254" t="s">
        <v>154</v>
      </c>
      <c r="B176" s="255" t="s">
        <v>496</v>
      </c>
      <c r="C176" s="256">
        <v>1</v>
      </c>
      <c r="D176" s="267"/>
      <c r="E176" s="267"/>
      <c r="F176" s="267"/>
      <c r="G176" s="279" t="s">
        <v>298</v>
      </c>
      <c r="H176" s="253"/>
      <c r="I176" s="253"/>
      <c r="J176" s="253"/>
      <c r="K176" s="253"/>
      <c r="L176" s="247"/>
      <c r="M176" s="247"/>
      <c r="N176" s="247"/>
      <c r="O176" s="247"/>
      <c r="P176" s="247"/>
      <c r="Q176" s="247"/>
      <c r="R176" s="247"/>
      <c r="S176" s="247"/>
      <c r="T176" s="247"/>
      <c r="U176" s="256"/>
    </row>
    <row r="177" spans="1:21" ht="21">
      <c r="A177" s="254" t="s">
        <v>17</v>
      </c>
      <c r="B177" s="255" t="s">
        <v>496</v>
      </c>
      <c r="C177" s="256">
        <v>1</v>
      </c>
      <c r="D177" s="267"/>
      <c r="E177" s="267"/>
      <c r="F177" s="267"/>
      <c r="G177" s="282" t="s">
        <v>298</v>
      </c>
      <c r="H177" s="253"/>
      <c r="I177" s="253"/>
      <c r="J177" s="253"/>
      <c r="K177" s="253"/>
      <c r="L177" s="247"/>
      <c r="M177" s="247"/>
      <c r="N177" s="247"/>
      <c r="O177" s="247"/>
      <c r="P177" s="247"/>
      <c r="Q177" s="247"/>
      <c r="R177" s="247"/>
      <c r="S177" s="247"/>
      <c r="T177" s="247"/>
      <c r="U177" s="256"/>
    </row>
    <row r="178" spans="1:21" ht="12.75">
      <c r="A178" s="275" t="s">
        <v>58</v>
      </c>
      <c r="B178" s="255" t="s">
        <v>496</v>
      </c>
      <c r="C178" s="256">
        <v>1</v>
      </c>
      <c r="D178" s="267"/>
      <c r="E178" s="267"/>
      <c r="F178" s="267"/>
      <c r="G178" s="279" t="s">
        <v>298</v>
      </c>
      <c r="H178" s="253"/>
      <c r="I178" s="253"/>
      <c r="J178" s="253"/>
      <c r="K178" s="253"/>
      <c r="L178" s="247"/>
      <c r="M178" s="247"/>
      <c r="N178" s="247"/>
      <c r="O178" s="247"/>
      <c r="P178" s="247"/>
      <c r="Q178" s="247"/>
      <c r="R178" s="247"/>
      <c r="S178" s="247"/>
      <c r="T178" s="247"/>
      <c r="U178" s="256"/>
    </row>
    <row r="179" spans="1:21" ht="31.5">
      <c r="A179" s="275" t="s">
        <v>741</v>
      </c>
      <c r="B179" s="255" t="s">
        <v>496</v>
      </c>
      <c r="C179" s="256">
        <v>1</v>
      </c>
      <c r="D179" s="267"/>
      <c r="E179" s="267"/>
      <c r="F179" s="267"/>
      <c r="G179" s="279" t="s">
        <v>298</v>
      </c>
      <c r="H179" s="253"/>
      <c r="I179" s="253"/>
      <c r="J179" s="253"/>
      <c r="K179" s="253"/>
      <c r="L179" s="247"/>
      <c r="M179" s="247"/>
      <c r="N179" s="247"/>
      <c r="O179" s="247"/>
      <c r="P179" s="247"/>
      <c r="Q179" s="247"/>
      <c r="R179" s="247"/>
      <c r="S179" s="247"/>
      <c r="T179" s="247"/>
      <c r="U179" s="256"/>
    </row>
    <row r="180" spans="1:21" ht="21">
      <c r="A180" s="254" t="s">
        <v>80</v>
      </c>
      <c r="B180" s="255" t="s">
        <v>496</v>
      </c>
      <c r="C180" s="256">
        <v>1</v>
      </c>
      <c r="D180" s="267"/>
      <c r="E180" s="267"/>
      <c r="F180" s="267"/>
      <c r="G180" s="279" t="s">
        <v>298</v>
      </c>
      <c r="H180" s="253"/>
      <c r="I180" s="253"/>
      <c r="J180" s="253"/>
      <c r="K180" s="253"/>
      <c r="L180" s="247">
        <v>19.6</v>
      </c>
      <c r="M180" s="247"/>
      <c r="N180" s="247"/>
      <c r="O180" s="247">
        <v>1.6</v>
      </c>
      <c r="P180" s="247">
        <v>11</v>
      </c>
      <c r="Q180" s="247">
        <v>1.6</v>
      </c>
      <c r="R180" s="247">
        <v>13.5</v>
      </c>
      <c r="S180" s="247">
        <v>1.6</v>
      </c>
      <c r="T180" s="247">
        <v>17</v>
      </c>
      <c r="U180" s="256"/>
    </row>
    <row r="181" spans="1:21" ht="12.75">
      <c r="A181" s="275" t="s">
        <v>723</v>
      </c>
      <c r="B181" s="255" t="s">
        <v>496</v>
      </c>
      <c r="C181" s="256">
        <v>1</v>
      </c>
      <c r="D181" s="267"/>
      <c r="E181" s="267"/>
      <c r="F181" s="267"/>
      <c r="G181" s="282" t="s">
        <v>298</v>
      </c>
      <c r="H181" s="253"/>
      <c r="I181" s="253"/>
      <c r="J181" s="253"/>
      <c r="K181" s="253"/>
      <c r="L181" s="247"/>
      <c r="M181" s="247"/>
      <c r="N181" s="247"/>
      <c r="O181" s="247"/>
      <c r="P181" s="247"/>
      <c r="Q181" s="247"/>
      <c r="R181" s="247"/>
      <c r="S181" s="247"/>
      <c r="T181" s="247"/>
      <c r="U181" s="256"/>
    </row>
    <row r="182" spans="1:21" ht="12.75">
      <c r="A182" s="275" t="s">
        <v>742</v>
      </c>
      <c r="B182" s="255" t="s">
        <v>496</v>
      </c>
      <c r="C182" s="256">
        <v>1</v>
      </c>
      <c r="D182" s="267"/>
      <c r="E182" s="267"/>
      <c r="F182" s="267"/>
      <c r="G182" s="282" t="s">
        <v>298</v>
      </c>
      <c r="H182" s="253"/>
      <c r="I182" s="253"/>
      <c r="J182" s="253"/>
      <c r="K182" s="253"/>
      <c r="L182" s="247"/>
      <c r="M182" s="247"/>
      <c r="N182" s="247"/>
      <c r="O182" s="247"/>
      <c r="P182" s="247"/>
      <c r="Q182" s="247"/>
      <c r="R182" s="247"/>
      <c r="S182" s="247"/>
      <c r="T182" s="247"/>
      <c r="U182" s="256"/>
    </row>
    <row r="183" spans="1:21" ht="12.75">
      <c r="A183" s="298" t="s">
        <v>19</v>
      </c>
      <c r="B183" s="255" t="s">
        <v>496</v>
      </c>
      <c r="C183" s="256">
        <v>1</v>
      </c>
      <c r="D183" s="267"/>
      <c r="E183" s="267"/>
      <c r="F183" s="267"/>
      <c r="G183" s="282" t="s">
        <v>298</v>
      </c>
      <c r="H183" s="253"/>
      <c r="I183" s="253"/>
      <c r="J183" s="253"/>
      <c r="K183" s="253"/>
      <c r="L183" s="247">
        <v>55.476</v>
      </c>
      <c r="M183" s="247"/>
      <c r="N183" s="247"/>
      <c r="O183" s="247">
        <v>28.469</v>
      </c>
      <c r="P183" s="247">
        <f>P161+P168+P169+P173+P174+P180</f>
        <v>32.6</v>
      </c>
      <c r="Q183" s="247">
        <v>29.738</v>
      </c>
      <c r="R183" s="247">
        <f>R161+R168+R169+R173+R174+R180</f>
        <v>37.19</v>
      </c>
      <c r="S183" s="247">
        <v>31.054</v>
      </c>
      <c r="T183" s="247">
        <f>T161+T168+T169+T173+T174+T180</f>
        <v>43.84</v>
      </c>
      <c r="U183" s="256"/>
    </row>
    <row r="184" spans="1:21" ht="12.75">
      <c r="A184" s="274" t="s">
        <v>20</v>
      </c>
      <c r="B184" s="255"/>
      <c r="C184" s="256"/>
      <c r="D184" s="267"/>
      <c r="E184" s="267"/>
      <c r="F184" s="267"/>
      <c r="G184" s="279"/>
      <c r="H184" s="253"/>
      <c r="I184" s="253"/>
      <c r="J184" s="253"/>
      <c r="K184" s="253"/>
      <c r="L184" s="247"/>
      <c r="M184" s="247"/>
      <c r="N184" s="247"/>
      <c r="O184" s="247"/>
      <c r="P184" s="247"/>
      <c r="Q184" s="247"/>
      <c r="R184" s="247"/>
      <c r="S184" s="247"/>
      <c r="T184" s="247"/>
      <c r="U184" s="256"/>
    </row>
    <row r="185" spans="1:21" ht="21">
      <c r="A185" s="254" t="s">
        <v>155</v>
      </c>
      <c r="B185" s="255" t="s">
        <v>496</v>
      </c>
      <c r="C185" s="256">
        <v>1</v>
      </c>
      <c r="D185" s="267"/>
      <c r="E185" s="267"/>
      <c r="F185" s="267"/>
      <c r="G185" s="282" t="s">
        <v>298</v>
      </c>
      <c r="H185" s="253"/>
      <c r="I185" s="253"/>
      <c r="J185" s="253"/>
      <c r="K185" s="253"/>
      <c r="L185" s="247"/>
      <c r="M185" s="247"/>
      <c r="N185" s="247"/>
      <c r="O185" s="247"/>
      <c r="P185" s="247"/>
      <c r="Q185" s="247"/>
      <c r="R185" s="247"/>
      <c r="S185" s="247"/>
      <c r="T185" s="247"/>
      <c r="U185" s="256"/>
    </row>
    <row r="186" spans="1:21" ht="12.75">
      <c r="A186" s="254" t="s">
        <v>6</v>
      </c>
      <c r="B186" s="255"/>
      <c r="C186" s="256"/>
      <c r="D186" s="267"/>
      <c r="E186" s="267"/>
      <c r="F186" s="267"/>
      <c r="G186" s="279"/>
      <c r="H186" s="253"/>
      <c r="I186" s="253"/>
      <c r="J186" s="253"/>
      <c r="K186" s="253"/>
      <c r="L186" s="247"/>
      <c r="M186" s="247"/>
      <c r="N186" s="247"/>
      <c r="O186" s="247"/>
      <c r="P186" s="247"/>
      <c r="Q186" s="247"/>
      <c r="R186" s="247"/>
      <c r="S186" s="247"/>
      <c r="T186" s="247"/>
      <c r="U186" s="256"/>
    </row>
    <row r="187" spans="1:21" ht="12.75">
      <c r="A187" s="275" t="s">
        <v>157</v>
      </c>
      <c r="B187" s="255" t="s">
        <v>496</v>
      </c>
      <c r="C187" s="256">
        <v>1</v>
      </c>
      <c r="D187" s="267"/>
      <c r="E187" s="267"/>
      <c r="F187" s="267"/>
      <c r="G187" s="282" t="s">
        <v>298</v>
      </c>
      <c r="H187" s="253"/>
      <c r="I187" s="253"/>
      <c r="J187" s="253"/>
      <c r="K187" s="253"/>
      <c r="L187" s="247"/>
      <c r="M187" s="247"/>
      <c r="N187" s="247"/>
      <c r="O187" s="247"/>
      <c r="P187" s="247"/>
      <c r="Q187" s="247"/>
      <c r="R187" s="247"/>
      <c r="S187" s="247"/>
      <c r="T187" s="247"/>
      <c r="U187" s="256"/>
    </row>
    <row r="188" spans="1:21" ht="12.75">
      <c r="A188" s="254" t="s">
        <v>21</v>
      </c>
      <c r="B188" s="255" t="s">
        <v>496</v>
      </c>
      <c r="C188" s="256">
        <v>1</v>
      </c>
      <c r="D188" s="267"/>
      <c r="E188" s="267"/>
      <c r="F188" s="267"/>
      <c r="G188" s="279" t="s">
        <v>298</v>
      </c>
      <c r="H188" s="253"/>
      <c r="I188" s="253"/>
      <c r="J188" s="253"/>
      <c r="K188" s="253"/>
      <c r="L188" s="247"/>
      <c r="M188" s="247"/>
      <c r="N188" s="247"/>
      <c r="O188" s="247"/>
      <c r="P188" s="247"/>
      <c r="Q188" s="247"/>
      <c r="R188" s="247"/>
      <c r="S188" s="247"/>
      <c r="T188" s="247"/>
      <c r="U188" s="256"/>
    </row>
    <row r="189" spans="1:21" ht="12.75">
      <c r="A189" s="254" t="s">
        <v>743</v>
      </c>
      <c r="B189" s="255"/>
      <c r="C189" s="256"/>
      <c r="D189" s="267"/>
      <c r="E189" s="267"/>
      <c r="F189" s="267"/>
      <c r="G189" s="282"/>
      <c r="H189" s="253"/>
      <c r="I189" s="253"/>
      <c r="J189" s="253"/>
      <c r="K189" s="253"/>
      <c r="L189" s="247"/>
      <c r="M189" s="247"/>
      <c r="N189" s="247"/>
      <c r="O189" s="247"/>
      <c r="P189" s="247"/>
      <c r="Q189" s="247"/>
      <c r="R189" s="247"/>
      <c r="S189" s="247"/>
      <c r="T189" s="247"/>
      <c r="U189" s="256"/>
    </row>
    <row r="190" spans="1:21" ht="12.75">
      <c r="A190" s="275" t="s">
        <v>744</v>
      </c>
      <c r="B190" s="255" t="s">
        <v>496</v>
      </c>
      <c r="C190" s="256">
        <v>1</v>
      </c>
      <c r="D190" s="267"/>
      <c r="E190" s="267"/>
      <c r="F190" s="267"/>
      <c r="G190" s="279" t="s">
        <v>298</v>
      </c>
      <c r="H190" s="253"/>
      <c r="I190" s="253"/>
      <c r="J190" s="253"/>
      <c r="K190" s="253"/>
      <c r="L190" s="247"/>
      <c r="M190" s="247"/>
      <c r="N190" s="247"/>
      <c r="O190" s="247"/>
      <c r="P190" s="247"/>
      <c r="Q190" s="247"/>
      <c r="R190" s="247"/>
      <c r="S190" s="247"/>
      <c r="T190" s="247"/>
      <c r="U190" s="256"/>
    </row>
    <row r="191" spans="1:21" ht="12.75">
      <c r="A191" s="275" t="s">
        <v>158</v>
      </c>
      <c r="B191" s="255" t="s">
        <v>496</v>
      </c>
      <c r="C191" s="256">
        <v>1</v>
      </c>
      <c r="D191" s="267"/>
      <c r="E191" s="267"/>
      <c r="F191" s="267"/>
      <c r="G191" s="282" t="s">
        <v>298</v>
      </c>
      <c r="H191" s="253"/>
      <c r="I191" s="253"/>
      <c r="J191" s="253"/>
      <c r="K191" s="253"/>
      <c r="L191" s="247"/>
      <c r="M191" s="247"/>
      <c r="N191" s="247"/>
      <c r="O191" s="247"/>
      <c r="P191" s="247"/>
      <c r="Q191" s="247"/>
      <c r="R191" s="247"/>
      <c r="S191" s="247"/>
      <c r="T191" s="247"/>
      <c r="U191" s="256"/>
    </row>
    <row r="192" spans="1:21" ht="12.75">
      <c r="A192" s="254" t="s">
        <v>159</v>
      </c>
      <c r="B192" s="255" t="s">
        <v>496</v>
      </c>
      <c r="C192" s="256">
        <v>1</v>
      </c>
      <c r="D192" s="267"/>
      <c r="E192" s="267"/>
      <c r="F192" s="267"/>
      <c r="G192" s="279" t="s">
        <v>298</v>
      </c>
      <c r="H192" s="253"/>
      <c r="I192" s="253"/>
      <c r="J192" s="253"/>
      <c r="K192" s="253"/>
      <c r="L192" s="247">
        <v>4.529</v>
      </c>
      <c r="M192" s="247"/>
      <c r="N192" s="247"/>
      <c r="O192" s="247">
        <v>4.693</v>
      </c>
      <c r="P192" s="247">
        <v>13.5</v>
      </c>
      <c r="Q192" s="247">
        <v>4.693</v>
      </c>
      <c r="R192" s="247">
        <v>14.5</v>
      </c>
      <c r="S192" s="247">
        <v>4.693</v>
      </c>
      <c r="T192" s="247">
        <v>16</v>
      </c>
      <c r="U192" s="256"/>
    </row>
    <row r="193" spans="1:20" ht="21">
      <c r="A193" s="275" t="s">
        <v>161</v>
      </c>
      <c r="B193" s="255" t="s">
        <v>496</v>
      </c>
      <c r="C193" s="256">
        <v>1</v>
      </c>
      <c r="D193" s="267"/>
      <c r="E193" s="267"/>
      <c r="F193" s="267"/>
      <c r="G193" s="282" t="s">
        <v>298</v>
      </c>
      <c r="H193" s="253"/>
      <c r="I193" s="253"/>
      <c r="J193" s="253"/>
      <c r="K193" s="253"/>
      <c r="L193" s="247"/>
      <c r="M193" s="247"/>
      <c r="N193" s="247"/>
      <c r="O193" s="247"/>
      <c r="P193" s="247"/>
      <c r="Q193" s="247"/>
      <c r="R193" s="247"/>
      <c r="S193" s="247"/>
      <c r="T193" s="247"/>
    </row>
    <row r="194" spans="1:20" ht="12.75">
      <c r="A194" s="275" t="s">
        <v>160</v>
      </c>
      <c r="B194" s="255" t="s">
        <v>496</v>
      </c>
      <c r="C194" s="256">
        <v>1</v>
      </c>
      <c r="D194" s="267"/>
      <c r="E194" s="267"/>
      <c r="F194" s="267"/>
      <c r="G194" s="279" t="s">
        <v>298</v>
      </c>
      <c r="H194" s="253"/>
      <c r="I194" s="253"/>
      <c r="J194" s="253"/>
      <c r="K194" s="253"/>
      <c r="L194" s="247"/>
      <c r="M194" s="247"/>
      <c r="N194" s="247"/>
      <c r="O194" s="247"/>
      <c r="P194" s="247"/>
      <c r="Q194" s="247"/>
      <c r="R194" s="247"/>
      <c r="S194" s="247"/>
      <c r="T194" s="247"/>
    </row>
    <row r="195" spans="1:20" ht="12.75">
      <c r="A195" s="254" t="s">
        <v>162</v>
      </c>
      <c r="B195" s="255" t="s">
        <v>496</v>
      </c>
      <c r="C195" s="256">
        <v>1</v>
      </c>
      <c r="D195" s="267"/>
      <c r="E195" s="267"/>
      <c r="F195" s="267"/>
      <c r="G195" s="282" t="s">
        <v>298</v>
      </c>
      <c r="H195" s="253"/>
      <c r="I195" s="253"/>
      <c r="J195" s="253"/>
      <c r="K195" s="253"/>
      <c r="L195" s="247"/>
      <c r="M195" s="247"/>
      <c r="N195" s="247"/>
      <c r="O195" s="247"/>
      <c r="P195" s="247"/>
      <c r="Q195" s="247"/>
      <c r="R195" s="247"/>
      <c r="S195" s="247"/>
      <c r="T195" s="247"/>
    </row>
    <row r="196" spans="1:20" ht="21">
      <c r="A196" s="254" t="s">
        <v>163</v>
      </c>
      <c r="B196" s="255" t="s">
        <v>496</v>
      </c>
      <c r="C196" s="256">
        <v>1</v>
      </c>
      <c r="D196" s="267"/>
      <c r="E196" s="267"/>
      <c r="F196" s="267"/>
      <c r="G196" s="279" t="s">
        <v>298</v>
      </c>
      <c r="H196" s="253"/>
      <c r="I196" s="253"/>
      <c r="J196" s="253"/>
      <c r="K196" s="253"/>
      <c r="L196" s="247"/>
      <c r="M196" s="247"/>
      <c r="N196" s="247"/>
      <c r="O196" s="247">
        <v>0.0377</v>
      </c>
      <c r="P196" s="247">
        <v>0.04</v>
      </c>
      <c r="Q196" s="247">
        <v>0.0437</v>
      </c>
      <c r="R196" s="247">
        <v>0.04</v>
      </c>
      <c r="S196" s="247">
        <v>0.0502</v>
      </c>
      <c r="T196" s="247">
        <v>0.05</v>
      </c>
    </row>
    <row r="197" spans="1:20" ht="12.75">
      <c r="A197" s="254" t="s">
        <v>164</v>
      </c>
      <c r="B197" s="255" t="s">
        <v>496</v>
      </c>
      <c r="C197" s="256">
        <v>1</v>
      </c>
      <c r="D197" s="267"/>
      <c r="E197" s="267"/>
      <c r="F197" s="267"/>
      <c r="G197" s="282" t="s">
        <v>298</v>
      </c>
      <c r="H197" s="253"/>
      <c r="I197" s="253"/>
      <c r="J197" s="253"/>
      <c r="K197" s="253"/>
      <c r="L197" s="247"/>
      <c r="M197" s="247"/>
      <c r="N197" s="247"/>
      <c r="O197" s="247"/>
      <c r="P197" s="247"/>
      <c r="Q197" s="247"/>
      <c r="R197" s="247"/>
      <c r="S197" s="247"/>
      <c r="T197" s="247"/>
    </row>
    <row r="198" spans="1:20" ht="12.75">
      <c r="A198" s="254" t="s">
        <v>165</v>
      </c>
      <c r="B198" s="255" t="s">
        <v>496</v>
      </c>
      <c r="C198" s="256">
        <v>1</v>
      </c>
      <c r="D198" s="267"/>
      <c r="E198" s="267"/>
      <c r="F198" s="267"/>
      <c r="G198" s="279" t="s">
        <v>298</v>
      </c>
      <c r="H198" s="253"/>
      <c r="I198" s="253"/>
      <c r="J198" s="253"/>
      <c r="K198" s="253"/>
      <c r="L198" s="247">
        <v>41.783</v>
      </c>
      <c r="M198" s="247"/>
      <c r="N198" s="247"/>
      <c r="O198" s="247">
        <v>13.379</v>
      </c>
      <c r="P198" s="247">
        <v>8</v>
      </c>
      <c r="Q198" s="247">
        <v>13.504</v>
      </c>
      <c r="R198" s="247">
        <v>10.55</v>
      </c>
      <c r="S198" s="247">
        <v>14.081</v>
      </c>
      <c r="T198" s="247">
        <v>14.74</v>
      </c>
    </row>
    <row r="199" spans="1:20" ht="12.75">
      <c r="A199" s="254" t="s">
        <v>166</v>
      </c>
      <c r="B199" s="255" t="s">
        <v>496</v>
      </c>
      <c r="C199" s="256">
        <v>1</v>
      </c>
      <c r="D199" s="267"/>
      <c r="E199" s="267"/>
      <c r="F199" s="267"/>
      <c r="G199" s="279" t="s">
        <v>298</v>
      </c>
      <c r="H199" s="253"/>
      <c r="I199" s="253"/>
      <c r="J199" s="253"/>
      <c r="K199" s="253"/>
      <c r="L199" s="247"/>
      <c r="M199" s="247"/>
      <c r="N199" s="247"/>
      <c r="O199" s="247"/>
      <c r="P199" s="247"/>
      <c r="Q199" s="247"/>
      <c r="R199" s="247"/>
      <c r="S199" s="247"/>
      <c r="T199" s="247"/>
    </row>
    <row r="200" spans="1:20" ht="12.75">
      <c r="A200" s="254" t="s">
        <v>167</v>
      </c>
      <c r="B200" s="255" t="s">
        <v>496</v>
      </c>
      <c r="C200" s="256">
        <v>1</v>
      </c>
      <c r="D200" s="267"/>
      <c r="E200" s="267"/>
      <c r="F200" s="267"/>
      <c r="G200" s="279" t="s">
        <v>298</v>
      </c>
      <c r="H200" s="253"/>
      <c r="I200" s="253"/>
      <c r="J200" s="253"/>
      <c r="K200" s="253"/>
      <c r="L200" s="247"/>
      <c r="M200" s="247"/>
      <c r="N200" s="247"/>
      <c r="O200" s="247"/>
      <c r="P200" s="247"/>
      <c r="Q200" s="247"/>
      <c r="R200" s="247"/>
      <c r="S200" s="247"/>
      <c r="T200" s="247"/>
    </row>
    <row r="201" spans="1:20" ht="12.75">
      <c r="A201" s="275" t="s">
        <v>6</v>
      </c>
      <c r="B201" s="255"/>
      <c r="C201" s="256"/>
      <c r="D201" s="267"/>
      <c r="E201" s="267"/>
      <c r="F201" s="267"/>
      <c r="G201" s="282"/>
      <c r="H201" s="253"/>
      <c r="I201" s="253"/>
      <c r="J201" s="253"/>
      <c r="K201" s="253"/>
      <c r="L201" s="247"/>
      <c r="M201" s="247"/>
      <c r="N201" s="247"/>
      <c r="O201" s="247"/>
      <c r="P201" s="247"/>
      <c r="Q201" s="247"/>
      <c r="R201" s="247"/>
      <c r="S201" s="247"/>
      <c r="T201" s="247"/>
    </row>
    <row r="202" spans="1:20" ht="12.75">
      <c r="A202" s="275" t="s">
        <v>81</v>
      </c>
      <c r="B202" s="255" t="s">
        <v>496</v>
      </c>
      <c r="C202" s="256">
        <v>1</v>
      </c>
      <c r="D202" s="267"/>
      <c r="E202" s="267"/>
      <c r="F202" s="267"/>
      <c r="G202" s="279" t="s">
        <v>298</v>
      </c>
      <c r="H202" s="253"/>
      <c r="I202" s="253"/>
      <c r="J202" s="253"/>
      <c r="K202" s="253"/>
      <c r="L202" s="247">
        <v>0.05</v>
      </c>
      <c r="M202" s="247"/>
      <c r="N202" s="247"/>
      <c r="O202" s="247">
        <v>0.05</v>
      </c>
      <c r="P202" s="247"/>
      <c r="Q202" s="247">
        <v>0.05</v>
      </c>
      <c r="R202" s="247"/>
      <c r="S202" s="247">
        <v>0.05</v>
      </c>
      <c r="T202" s="247"/>
    </row>
    <row r="203" spans="1:20" ht="21">
      <c r="A203" s="275" t="s">
        <v>168</v>
      </c>
      <c r="B203" s="255" t="s">
        <v>496</v>
      </c>
      <c r="C203" s="256">
        <v>1</v>
      </c>
      <c r="D203" s="267"/>
      <c r="E203" s="267"/>
      <c r="F203" s="267"/>
      <c r="G203" s="282" t="s">
        <v>298</v>
      </c>
      <c r="H203" s="253"/>
      <c r="I203" s="253"/>
      <c r="J203" s="253"/>
      <c r="K203" s="253"/>
      <c r="L203" s="247">
        <v>6.248</v>
      </c>
      <c r="M203" s="247"/>
      <c r="N203" s="247"/>
      <c r="O203" s="247">
        <v>9.454</v>
      </c>
      <c r="P203" s="247">
        <v>9.5</v>
      </c>
      <c r="Q203" s="247">
        <v>9.846</v>
      </c>
      <c r="R203" s="247">
        <v>11.5</v>
      </c>
      <c r="S203" s="247">
        <v>9.846</v>
      </c>
      <c r="T203" s="247">
        <v>12.6</v>
      </c>
    </row>
    <row r="204" spans="1:21" ht="12.75">
      <c r="A204" s="275" t="s">
        <v>169</v>
      </c>
      <c r="B204" s="255" t="s">
        <v>496</v>
      </c>
      <c r="C204" s="256">
        <v>1</v>
      </c>
      <c r="D204" s="267"/>
      <c r="E204" s="267"/>
      <c r="F204" s="267"/>
      <c r="G204" s="279" t="s">
        <v>298</v>
      </c>
      <c r="H204" s="253"/>
      <c r="I204" s="253"/>
      <c r="J204" s="253"/>
      <c r="K204" s="253"/>
      <c r="L204" s="247">
        <v>0.58</v>
      </c>
      <c r="M204" s="247"/>
      <c r="N204" s="247"/>
      <c r="O204" s="247">
        <v>0.3</v>
      </c>
      <c r="P204" s="247">
        <v>0.56</v>
      </c>
      <c r="Q204" s="247">
        <v>0.3</v>
      </c>
      <c r="R204" s="247">
        <v>0.6</v>
      </c>
      <c r="S204" s="247">
        <v>0.3</v>
      </c>
      <c r="T204" s="247">
        <v>0.45</v>
      </c>
      <c r="U204" s="256"/>
    </row>
    <row r="205" spans="1:20" ht="12.75">
      <c r="A205" s="275" t="s">
        <v>746</v>
      </c>
      <c r="B205" s="255" t="s">
        <v>496</v>
      </c>
      <c r="C205" s="256">
        <v>1</v>
      </c>
      <c r="D205" s="267"/>
      <c r="E205" s="267"/>
      <c r="F205" s="267"/>
      <c r="G205" s="282" t="s">
        <v>298</v>
      </c>
      <c r="H205" s="253"/>
      <c r="I205" s="253"/>
      <c r="J205" s="253"/>
      <c r="K205" s="253"/>
      <c r="L205" s="247">
        <v>1.255</v>
      </c>
      <c r="M205" s="247"/>
      <c r="N205" s="247"/>
      <c r="O205" s="247">
        <v>0.562</v>
      </c>
      <c r="P205" s="247"/>
      <c r="Q205" s="247">
        <v>0.562</v>
      </c>
      <c r="R205" s="247"/>
      <c r="S205" s="247">
        <v>0.562</v>
      </c>
      <c r="T205" s="247"/>
    </row>
    <row r="206" spans="1:20" ht="12.75">
      <c r="A206" s="271" t="s">
        <v>70</v>
      </c>
      <c r="B206" s="255"/>
      <c r="C206" s="256"/>
      <c r="D206" s="267"/>
      <c r="E206" s="267"/>
      <c r="F206" s="267"/>
      <c r="G206" s="279"/>
      <c r="H206" s="253"/>
      <c r="I206" s="253"/>
      <c r="J206" s="253"/>
      <c r="K206" s="253"/>
      <c r="L206" s="247"/>
      <c r="M206" s="247"/>
      <c r="N206" s="247"/>
      <c r="O206" s="247"/>
      <c r="P206" s="247"/>
      <c r="Q206" s="247"/>
      <c r="R206" s="247"/>
      <c r="S206" s="247"/>
      <c r="T206" s="247"/>
    </row>
    <row r="207" spans="1:20" ht="12.75">
      <c r="A207" s="271" t="s">
        <v>747</v>
      </c>
      <c r="B207" s="255" t="s">
        <v>496</v>
      </c>
      <c r="C207" s="256">
        <v>1</v>
      </c>
      <c r="D207" s="267"/>
      <c r="E207" s="267"/>
      <c r="F207" s="267"/>
      <c r="G207" s="282" t="s">
        <v>298</v>
      </c>
      <c r="H207" s="253"/>
      <c r="I207" s="253"/>
      <c r="J207" s="253"/>
      <c r="K207" s="253"/>
      <c r="L207" s="247"/>
      <c r="M207" s="247"/>
      <c r="N207" s="247"/>
      <c r="O207" s="247"/>
      <c r="P207" s="247"/>
      <c r="Q207" s="247"/>
      <c r="R207" s="247"/>
      <c r="S207" s="247"/>
      <c r="T207" s="247"/>
    </row>
    <row r="208" spans="1:20" ht="12.75">
      <c r="A208" s="271" t="s">
        <v>748</v>
      </c>
      <c r="B208" s="255" t="s">
        <v>496</v>
      </c>
      <c r="C208" s="256">
        <v>1</v>
      </c>
      <c r="D208" s="267"/>
      <c r="E208" s="267"/>
      <c r="F208" s="267"/>
      <c r="G208" s="279" t="s">
        <v>298</v>
      </c>
      <c r="H208" s="253"/>
      <c r="I208" s="253"/>
      <c r="J208" s="253"/>
      <c r="K208" s="253"/>
      <c r="L208" s="247"/>
      <c r="M208" s="247"/>
      <c r="N208" s="247"/>
      <c r="O208" s="247"/>
      <c r="P208" s="247"/>
      <c r="Q208" s="247"/>
      <c r="R208" s="247"/>
      <c r="S208" s="247"/>
      <c r="T208" s="247"/>
    </row>
    <row r="209" spans="1:21" ht="12.75">
      <c r="A209" s="271" t="s">
        <v>749</v>
      </c>
      <c r="B209" s="255" t="s">
        <v>496</v>
      </c>
      <c r="C209" s="256">
        <v>1</v>
      </c>
      <c r="D209" s="267"/>
      <c r="E209" s="267"/>
      <c r="F209" s="267"/>
      <c r="G209" s="282" t="s">
        <v>298</v>
      </c>
      <c r="H209" s="253"/>
      <c r="I209" s="253"/>
      <c r="J209" s="253"/>
      <c r="K209" s="253"/>
      <c r="L209" s="247"/>
      <c r="M209" s="247"/>
      <c r="N209" s="247"/>
      <c r="O209" s="247"/>
      <c r="P209" s="247"/>
      <c r="Q209" s="247"/>
      <c r="R209" s="247"/>
      <c r="S209" s="247"/>
      <c r="T209" s="247"/>
      <c r="U209" s="256"/>
    </row>
    <row r="210" spans="1:20" ht="21">
      <c r="A210" s="271" t="s">
        <v>750</v>
      </c>
      <c r="B210" s="255" t="s">
        <v>496</v>
      </c>
      <c r="C210" s="256">
        <v>1</v>
      </c>
      <c r="D210" s="267"/>
      <c r="E210" s="267"/>
      <c r="F210" s="267"/>
      <c r="G210" s="279" t="s">
        <v>298</v>
      </c>
      <c r="H210" s="253"/>
      <c r="I210" s="253"/>
      <c r="J210" s="253"/>
      <c r="K210" s="253"/>
      <c r="L210" s="247"/>
      <c r="M210" s="247"/>
      <c r="N210" s="247"/>
      <c r="O210" s="247"/>
      <c r="P210" s="247"/>
      <c r="Q210" s="247"/>
      <c r="R210" s="247"/>
      <c r="S210" s="247"/>
      <c r="T210" s="247"/>
    </row>
    <row r="211" spans="1:20" ht="21">
      <c r="A211" s="271" t="s">
        <v>170</v>
      </c>
      <c r="B211" s="255" t="s">
        <v>496</v>
      </c>
      <c r="C211" s="256">
        <v>1</v>
      </c>
      <c r="D211" s="267"/>
      <c r="E211" s="267"/>
      <c r="F211" s="267"/>
      <c r="G211" s="282" t="s">
        <v>298</v>
      </c>
      <c r="H211" s="253"/>
      <c r="I211" s="253"/>
      <c r="J211" s="253"/>
      <c r="K211" s="253"/>
      <c r="L211" s="247"/>
      <c r="M211" s="247"/>
      <c r="N211" s="247"/>
      <c r="O211" s="247"/>
      <c r="P211" s="247"/>
      <c r="Q211" s="247"/>
      <c r="R211" s="247"/>
      <c r="S211" s="247"/>
      <c r="T211" s="247"/>
    </row>
    <row r="212" spans="1:21" ht="12.75">
      <c r="A212" s="254" t="s">
        <v>405</v>
      </c>
      <c r="B212" s="255" t="s">
        <v>496</v>
      </c>
      <c r="C212" s="256">
        <v>1</v>
      </c>
      <c r="D212" s="267"/>
      <c r="E212" s="267"/>
      <c r="F212" s="267"/>
      <c r="G212" s="279" t="s">
        <v>298</v>
      </c>
      <c r="H212" s="253"/>
      <c r="I212" s="253"/>
      <c r="J212" s="253"/>
      <c r="K212" s="253"/>
      <c r="L212" s="247">
        <v>1</v>
      </c>
      <c r="M212" s="247"/>
      <c r="N212" s="247"/>
      <c r="O212" s="247"/>
      <c r="P212" s="247"/>
      <c r="Q212" s="247"/>
      <c r="R212" s="247"/>
      <c r="S212" s="247"/>
      <c r="T212" s="247"/>
      <c r="U212" s="256"/>
    </row>
    <row r="213" spans="1:21" ht="12.75">
      <c r="A213" s="297" t="s">
        <v>141</v>
      </c>
      <c r="B213" s="255" t="s">
        <v>496</v>
      </c>
      <c r="C213" s="256">
        <v>1</v>
      </c>
      <c r="D213" s="267"/>
      <c r="E213" s="267"/>
      <c r="F213" s="267"/>
      <c r="G213" s="282" t="s">
        <v>298</v>
      </c>
      <c r="H213" s="253"/>
      <c r="I213" s="253"/>
      <c r="J213" s="253"/>
      <c r="K213" s="253"/>
      <c r="L213" s="247">
        <v>55.476</v>
      </c>
      <c r="M213" s="247"/>
      <c r="N213" s="247"/>
      <c r="O213" s="247">
        <v>28.469</v>
      </c>
      <c r="P213" s="247">
        <f>P192+P196+P198+P202+P203+P204+P205+P212</f>
        <v>31.599999999999998</v>
      </c>
      <c r="Q213" s="247">
        <v>29.738</v>
      </c>
      <c r="R213" s="247">
        <f>R192+R196+R198+R202+R203+R204+R205+R212</f>
        <v>37.190000000000005</v>
      </c>
      <c r="S213" s="247">
        <v>31.054</v>
      </c>
      <c r="T213" s="247">
        <f>T192+T196+T198+T202+T203+T204+T205+T212</f>
        <v>43.84</v>
      </c>
      <c r="U213" s="256"/>
    </row>
    <row r="214" spans="1:21" ht="21">
      <c r="A214" s="254" t="s">
        <v>171</v>
      </c>
      <c r="B214" s="255" t="s">
        <v>496</v>
      </c>
      <c r="C214" s="256">
        <v>1</v>
      </c>
      <c r="D214" s="267"/>
      <c r="E214" s="267"/>
      <c r="F214" s="267"/>
      <c r="G214" s="279" t="s">
        <v>298</v>
      </c>
      <c r="H214" s="253"/>
      <c r="I214" s="253"/>
      <c r="J214" s="253"/>
      <c r="K214" s="253"/>
      <c r="L214" s="247"/>
      <c r="M214" s="247"/>
      <c r="N214" s="247"/>
      <c r="O214" s="247">
        <f aca="true" t="shared" si="13" ref="O214:T214">O183-O213</f>
        <v>0</v>
      </c>
      <c r="P214" s="247">
        <f t="shared" si="13"/>
        <v>1.0000000000000036</v>
      </c>
      <c r="Q214" s="247">
        <f t="shared" si="13"/>
        <v>0</v>
      </c>
      <c r="R214" s="247">
        <f t="shared" si="13"/>
        <v>0</v>
      </c>
      <c r="S214" s="247">
        <f t="shared" si="13"/>
        <v>0</v>
      </c>
      <c r="T214" s="247">
        <f t="shared" si="13"/>
        <v>0</v>
      </c>
      <c r="U214" s="256"/>
    </row>
    <row r="215" spans="1:21" ht="12.75">
      <c r="A215" s="254"/>
      <c r="B215" s="255"/>
      <c r="C215" s="256"/>
      <c r="D215" s="267"/>
      <c r="E215" s="267"/>
      <c r="F215" s="267"/>
      <c r="G215" s="270"/>
      <c r="H215" s="253"/>
      <c r="I215" s="253"/>
      <c r="J215" s="253"/>
      <c r="K215" s="253"/>
      <c r="L215" s="247"/>
      <c r="M215" s="247"/>
      <c r="N215" s="247"/>
      <c r="O215" s="247"/>
      <c r="P215" s="247"/>
      <c r="Q215" s="247"/>
      <c r="R215" s="247"/>
      <c r="S215" s="247"/>
      <c r="T215" s="247"/>
      <c r="U215" s="256"/>
    </row>
    <row r="216" spans="1:25" ht="28.5">
      <c r="A216" s="299" t="s">
        <v>751</v>
      </c>
      <c r="B216" s="269"/>
      <c r="C216" s="256"/>
      <c r="D216" s="267"/>
      <c r="E216" s="267"/>
      <c r="F216" s="267"/>
      <c r="G216" s="270"/>
      <c r="H216" s="253"/>
      <c r="I216" s="253"/>
      <c r="J216" s="253"/>
      <c r="K216" s="253"/>
      <c r="L216" s="247"/>
      <c r="M216" s="247"/>
      <c r="N216" s="247"/>
      <c r="O216" s="247"/>
      <c r="P216" s="247"/>
      <c r="Q216" s="247"/>
      <c r="R216" s="247"/>
      <c r="S216" s="247"/>
      <c r="T216" s="247"/>
      <c r="U216" s="256"/>
      <c r="V216" s="235"/>
      <c r="W216" s="235"/>
      <c r="X216" s="235"/>
      <c r="Y216" s="235"/>
    </row>
    <row r="217" spans="1:25" ht="12.75">
      <c r="A217" s="300" t="s">
        <v>177</v>
      </c>
      <c r="B217" s="301" t="s">
        <v>496</v>
      </c>
      <c r="C217" s="256">
        <v>1</v>
      </c>
      <c r="D217" s="265"/>
      <c r="E217" s="265"/>
      <c r="F217" s="267"/>
      <c r="G217" s="270" t="s">
        <v>298</v>
      </c>
      <c r="H217" s="253"/>
      <c r="I217" s="253"/>
      <c r="J217" s="253"/>
      <c r="K217" s="253"/>
      <c r="L217" s="247">
        <v>2150</v>
      </c>
      <c r="M217" s="247"/>
      <c r="N217" s="247"/>
      <c r="O217" s="247">
        <v>2475</v>
      </c>
      <c r="P217" s="247">
        <v>2700</v>
      </c>
      <c r="Q217" s="247">
        <v>2835</v>
      </c>
      <c r="R217" s="247">
        <v>2956</v>
      </c>
      <c r="S217" s="247">
        <v>2950</v>
      </c>
      <c r="T217" s="247">
        <v>3000</v>
      </c>
      <c r="U217" s="256"/>
      <c r="V217" s="235"/>
      <c r="W217" s="235"/>
      <c r="X217" s="235"/>
      <c r="Y217" s="235"/>
    </row>
    <row r="218" spans="1:25" s="235" customFormat="1" ht="12.75">
      <c r="A218" s="302" t="s">
        <v>70</v>
      </c>
      <c r="B218" s="255"/>
      <c r="C218" s="256"/>
      <c r="D218" s="272"/>
      <c r="E218" s="272"/>
      <c r="F218" s="267"/>
      <c r="G218" s="270"/>
      <c r="H218" s="253"/>
      <c r="I218" s="253"/>
      <c r="J218" s="253"/>
      <c r="K218" s="253"/>
      <c r="L218" s="247"/>
      <c r="M218" s="247"/>
      <c r="N218" s="247"/>
      <c r="O218" s="247"/>
      <c r="P218" s="247"/>
      <c r="Q218" s="247"/>
      <c r="R218" s="247"/>
      <c r="S218" s="247"/>
      <c r="T218" s="247"/>
      <c r="U218" s="256"/>
      <c r="V218" s="232"/>
      <c r="W218" s="232"/>
      <c r="X218" s="232"/>
      <c r="Y218" s="232"/>
    </row>
    <row r="219" spans="1:25" s="235" customFormat="1" ht="12.75">
      <c r="A219" s="303" t="s">
        <v>752</v>
      </c>
      <c r="B219" s="301" t="s">
        <v>496</v>
      </c>
      <c r="C219" s="256">
        <v>1</v>
      </c>
      <c r="D219" s="272"/>
      <c r="E219" s="272"/>
      <c r="F219" s="267"/>
      <c r="G219" s="270" t="s">
        <v>298</v>
      </c>
      <c r="H219" s="253"/>
      <c r="I219" s="253"/>
      <c r="J219" s="253"/>
      <c r="K219" s="253"/>
      <c r="L219" s="247">
        <f aca="true" t="shared" si="14" ref="L219:T219">L217*12.5/100</f>
        <v>268.75</v>
      </c>
      <c r="M219" s="386">
        <v>262.74</v>
      </c>
      <c r="N219" s="247"/>
      <c r="O219" s="247">
        <f t="shared" si="14"/>
        <v>309.375</v>
      </c>
      <c r="P219" s="247">
        <f t="shared" si="14"/>
        <v>337.5</v>
      </c>
      <c r="Q219" s="247">
        <f t="shared" si="14"/>
        <v>354.375</v>
      </c>
      <c r="R219" s="247">
        <f t="shared" si="14"/>
        <v>369.5</v>
      </c>
      <c r="S219" s="247">
        <f t="shared" si="14"/>
        <v>368.75</v>
      </c>
      <c r="T219" s="247">
        <f t="shared" si="14"/>
        <v>375</v>
      </c>
      <c r="U219" s="256"/>
      <c r="V219" s="232"/>
      <c r="W219" s="232"/>
      <c r="X219" s="232"/>
      <c r="Y219" s="232"/>
    </row>
    <row r="220" spans="1:25" ht="12.75">
      <c r="A220" s="303" t="s">
        <v>753</v>
      </c>
      <c r="B220" s="301" t="s">
        <v>496</v>
      </c>
      <c r="C220" s="256">
        <v>1</v>
      </c>
      <c r="D220" s="272"/>
      <c r="E220" s="272"/>
      <c r="F220" s="267"/>
      <c r="G220" s="270" t="s">
        <v>298</v>
      </c>
      <c r="H220" s="253"/>
      <c r="I220" s="253"/>
      <c r="J220" s="253"/>
      <c r="K220" s="253"/>
      <c r="L220" s="247">
        <f aca="true" t="shared" si="15" ref="L220:T220">L217*71.5/100</f>
        <v>1537.25</v>
      </c>
      <c r="M220" s="247"/>
      <c r="N220" s="247"/>
      <c r="O220" s="247">
        <f t="shared" si="15"/>
        <v>1769.625</v>
      </c>
      <c r="P220" s="247">
        <f t="shared" si="15"/>
        <v>1930.5</v>
      </c>
      <c r="Q220" s="247">
        <f t="shared" si="15"/>
        <v>2027.025</v>
      </c>
      <c r="R220" s="247">
        <f t="shared" si="15"/>
        <v>2113.54</v>
      </c>
      <c r="S220" s="247">
        <f t="shared" si="15"/>
        <v>2109.25</v>
      </c>
      <c r="T220" s="247">
        <f t="shared" si="15"/>
        <v>2145</v>
      </c>
      <c r="U220" s="256"/>
      <c r="V220" s="235"/>
      <c r="W220" s="235"/>
      <c r="X220" s="235"/>
      <c r="Y220" s="235"/>
    </row>
    <row r="221" spans="1:25" ht="12.75">
      <c r="A221" s="303" t="s">
        <v>754</v>
      </c>
      <c r="B221" s="301" t="s">
        <v>496</v>
      </c>
      <c r="C221" s="256">
        <v>1</v>
      </c>
      <c r="D221" s="272"/>
      <c r="E221" s="272"/>
      <c r="F221" s="267"/>
      <c r="G221" s="270" t="s">
        <v>298</v>
      </c>
      <c r="H221" s="253"/>
      <c r="I221" s="253"/>
      <c r="J221" s="253"/>
      <c r="K221" s="253"/>
      <c r="L221" s="247">
        <f aca="true" t="shared" si="16" ref="L221:T221">L217*15.5/100</f>
        <v>333.25</v>
      </c>
      <c r="M221" s="247"/>
      <c r="N221" s="247"/>
      <c r="O221" s="247">
        <f t="shared" si="16"/>
        <v>383.625</v>
      </c>
      <c r="P221" s="247">
        <f t="shared" si="16"/>
        <v>418.5</v>
      </c>
      <c r="Q221" s="247">
        <f t="shared" si="16"/>
        <v>439.425</v>
      </c>
      <c r="R221" s="247">
        <f t="shared" si="16"/>
        <v>458.18</v>
      </c>
      <c r="S221" s="247">
        <f t="shared" si="16"/>
        <v>457.25</v>
      </c>
      <c r="T221" s="247">
        <f t="shared" si="16"/>
        <v>465</v>
      </c>
      <c r="U221" s="256"/>
      <c r="V221" s="235"/>
      <c r="W221" s="235"/>
      <c r="X221" s="235"/>
      <c r="Y221" s="235"/>
    </row>
    <row r="222" spans="1:25" s="235" customFormat="1" ht="12.75">
      <c r="A222" s="304" t="s">
        <v>755</v>
      </c>
      <c r="B222" s="301" t="s">
        <v>496</v>
      </c>
      <c r="C222" s="256">
        <v>1</v>
      </c>
      <c r="D222" s="272"/>
      <c r="E222" s="272"/>
      <c r="F222" s="267"/>
      <c r="G222" s="270" t="s">
        <v>298</v>
      </c>
      <c r="H222" s="253"/>
      <c r="I222" s="253"/>
      <c r="J222" s="253"/>
      <c r="K222" s="253"/>
      <c r="L222" s="247">
        <f aca="true" t="shared" si="17" ref="L222:T222">L221*75.8/100</f>
        <v>252.6035</v>
      </c>
      <c r="M222" s="386">
        <v>347.64</v>
      </c>
      <c r="N222" s="247"/>
      <c r="O222" s="247">
        <f t="shared" si="17"/>
        <v>290.78774999999996</v>
      </c>
      <c r="P222" s="247">
        <f t="shared" si="17"/>
        <v>317.223</v>
      </c>
      <c r="Q222" s="247">
        <f t="shared" si="17"/>
        <v>333.08415</v>
      </c>
      <c r="R222" s="247">
        <f t="shared" si="17"/>
        <v>347.30044000000004</v>
      </c>
      <c r="S222" s="247">
        <f t="shared" si="17"/>
        <v>346.59549999999996</v>
      </c>
      <c r="T222" s="247">
        <f t="shared" si="17"/>
        <v>352.47</v>
      </c>
      <c r="U222" s="256"/>
      <c r="V222" s="232"/>
      <c r="W222" s="232"/>
      <c r="X222" s="232"/>
      <c r="Y222" s="232"/>
    </row>
    <row r="223" spans="1:25" s="235" customFormat="1" ht="12.75">
      <c r="A223" s="304" t="s">
        <v>756</v>
      </c>
      <c r="B223" s="301" t="s">
        <v>496</v>
      </c>
      <c r="C223" s="256">
        <v>1</v>
      </c>
      <c r="D223" s="272"/>
      <c r="E223" s="272"/>
      <c r="F223" s="267"/>
      <c r="G223" s="270" t="s">
        <v>298</v>
      </c>
      <c r="H223" s="253"/>
      <c r="I223" s="253"/>
      <c r="J223" s="253"/>
      <c r="K223" s="253"/>
      <c r="L223" s="247">
        <f aca="true" t="shared" si="18" ref="L223:T223">L221*23.3/100</f>
        <v>77.64725</v>
      </c>
      <c r="M223" s="247"/>
      <c r="N223" s="247"/>
      <c r="O223" s="247">
        <f t="shared" si="18"/>
        <v>89.384625</v>
      </c>
      <c r="P223" s="247">
        <f t="shared" si="18"/>
        <v>97.51050000000001</v>
      </c>
      <c r="Q223" s="247">
        <f t="shared" si="18"/>
        <v>102.386025</v>
      </c>
      <c r="R223" s="247">
        <f t="shared" si="18"/>
        <v>106.75594000000001</v>
      </c>
      <c r="S223" s="247">
        <f t="shared" si="18"/>
        <v>106.53925000000001</v>
      </c>
      <c r="T223" s="247">
        <f t="shared" si="18"/>
        <v>108.345</v>
      </c>
      <c r="U223" s="256"/>
      <c r="V223" s="232"/>
      <c r="W223" s="232"/>
      <c r="X223" s="232"/>
      <c r="Y223" s="232"/>
    </row>
    <row r="224" spans="1:21" ht="12.75">
      <c r="A224" s="304" t="s">
        <v>757</v>
      </c>
      <c r="B224" s="301" t="s">
        <v>496</v>
      </c>
      <c r="C224" s="256">
        <v>1</v>
      </c>
      <c r="D224" s="272"/>
      <c r="E224" s="272"/>
      <c r="F224" s="267"/>
      <c r="G224" s="270" t="s">
        <v>298</v>
      </c>
      <c r="H224" s="253"/>
      <c r="I224" s="253"/>
      <c r="J224" s="253"/>
      <c r="K224" s="253"/>
      <c r="L224" s="247">
        <f aca="true" t="shared" si="19" ref="L224:T224">L221*0.9/100</f>
        <v>2.99925</v>
      </c>
      <c r="M224" s="247"/>
      <c r="N224" s="247"/>
      <c r="O224" s="247">
        <f t="shared" si="19"/>
        <v>3.452625</v>
      </c>
      <c r="P224" s="247">
        <f t="shared" si="19"/>
        <v>3.7665</v>
      </c>
      <c r="Q224" s="247">
        <f t="shared" si="19"/>
        <v>3.954825</v>
      </c>
      <c r="R224" s="247">
        <f t="shared" si="19"/>
        <v>4.12362</v>
      </c>
      <c r="S224" s="247">
        <f t="shared" si="19"/>
        <v>4.1152500000000005</v>
      </c>
      <c r="T224" s="247">
        <f t="shared" si="19"/>
        <v>4.185</v>
      </c>
      <c r="U224" s="256"/>
    </row>
    <row r="225" spans="1:20" ht="12.75">
      <c r="A225" s="303" t="s">
        <v>758</v>
      </c>
      <c r="B225" s="301" t="s">
        <v>496</v>
      </c>
      <c r="C225" s="256">
        <v>1</v>
      </c>
      <c r="D225" s="272"/>
      <c r="E225" s="272"/>
      <c r="F225" s="267"/>
      <c r="G225" s="270" t="s">
        <v>298</v>
      </c>
      <c r="H225" s="253"/>
      <c r="I225" s="253"/>
      <c r="J225" s="253"/>
      <c r="K225" s="253"/>
      <c r="L225" s="247">
        <f aca="true" t="shared" si="20" ref="L225:T225">L221*0.7/100</f>
        <v>2.33275</v>
      </c>
      <c r="M225" s="247"/>
      <c r="N225" s="247"/>
      <c r="O225" s="247">
        <f t="shared" si="20"/>
        <v>2.6853749999999996</v>
      </c>
      <c r="P225" s="247">
        <f t="shared" si="20"/>
        <v>2.9295</v>
      </c>
      <c r="Q225" s="247">
        <f t="shared" si="20"/>
        <v>3.0759749999999997</v>
      </c>
      <c r="R225" s="247">
        <f t="shared" si="20"/>
        <v>3.2072599999999998</v>
      </c>
      <c r="S225" s="247">
        <f t="shared" si="20"/>
        <v>3.2007499999999998</v>
      </c>
      <c r="T225" s="247">
        <f t="shared" si="20"/>
        <v>3.255</v>
      </c>
    </row>
    <row r="226" spans="1:25" ht="12.75">
      <c r="A226" s="303" t="s">
        <v>759</v>
      </c>
      <c r="B226" s="301" t="s">
        <v>496</v>
      </c>
      <c r="C226" s="256">
        <v>1</v>
      </c>
      <c r="D226" s="272"/>
      <c r="E226" s="272"/>
      <c r="F226" s="267"/>
      <c r="G226" s="270" t="s">
        <v>298</v>
      </c>
      <c r="H226" s="253"/>
      <c r="I226" s="253"/>
      <c r="J226" s="253"/>
      <c r="K226" s="253"/>
      <c r="L226" s="247">
        <f aca="true" t="shared" si="21" ref="L226:T226">L221*3/100</f>
        <v>9.9975</v>
      </c>
      <c r="M226" s="247"/>
      <c r="N226" s="247"/>
      <c r="O226" s="247">
        <f t="shared" si="21"/>
        <v>11.50875</v>
      </c>
      <c r="P226" s="247">
        <f t="shared" si="21"/>
        <v>12.555</v>
      </c>
      <c r="Q226" s="247">
        <f t="shared" si="21"/>
        <v>13.18275</v>
      </c>
      <c r="R226" s="247">
        <f t="shared" si="21"/>
        <v>13.7454</v>
      </c>
      <c r="S226" s="247">
        <f t="shared" si="21"/>
        <v>13.7175</v>
      </c>
      <c r="T226" s="247">
        <f t="shared" si="21"/>
        <v>13.95</v>
      </c>
      <c r="V226" s="235"/>
      <c r="W226" s="235"/>
      <c r="X226" s="235"/>
      <c r="Y226" s="235"/>
    </row>
    <row r="227" spans="1:20" ht="21">
      <c r="A227" s="302" t="s">
        <v>179</v>
      </c>
      <c r="B227" s="301" t="s">
        <v>499</v>
      </c>
      <c r="C227" s="256">
        <v>1</v>
      </c>
      <c r="D227" s="272"/>
      <c r="E227" s="272"/>
      <c r="F227" s="267"/>
      <c r="G227" s="270" t="s">
        <v>297</v>
      </c>
      <c r="H227" s="253"/>
      <c r="I227" s="253"/>
      <c r="J227" s="253"/>
      <c r="K227" s="253"/>
      <c r="L227" s="421">
        <v>104.1</v>
      </c>
      <c r="M227" s="395">
        <v>100.8</v>
      </c>
      <c r="N227" s="395">
        <v>105</v>
      </c>
      <c r="O227" s="395">
        <v>104.5</v>
      </c>
      <c r="P227" s="395">
        <v>104.5</v>
      </c>
      <c r="Q227" s="395">
        <v>105.3</v>
      </c>
      <c r="R227" s="395">
        <v>105.3</v>
      </c>
      <c r="S227" s="395">
        <v>105.2</v>
      </c>
      <c r="T227" s="396">
        <v>105.2</v>
      </c>
    </row>
    <row r="228" spans="1:25" s="235" customFormat="1" ht="21">
      <c r="A228" s="302" t="s">
        <v>760</v>
      </c>
      <c r="B228" s="301" t="s">
        <v>761</v>
      </c>
      <c r="C228" s="256">
        <v>1</v>
      </c>
      <c r="D228" s="272"/>
      <c r="E228" s="272"/>
      <c r="F228" s="267"/>
      <c r="G228" s="270" t="s">
        <v>298</v>
      </c>
      <c r="H228" s="253"/>
      <c r="I228" s="253"/>
      <c r="J228" s="253"/>
      <c r="K228" s="253"/>
      <c r="L228" s="247">
        <f>L217*1000000/(L11*1000)/12</f>
        <v>8918.201426912228</v>
      </c>
      <c r="M228" s="247"/>
      <c r="N228" s="247"/>
      <c r="O228" s="247">
        <f aca="true" t="shared" si="22" ref="O228:T228">O217*1000000/(O11*1000)/12</f>
        <v>10190.217391304348</v>
      </c>
      <c r="P228" s="247">
        <f t="shared" si="22"/>
        <v>11089.206505667817</v>
      </c>
      <c r="Q228" s="247">
        <f t="shared" si="22"/>
        <v>11592.24730127576</v>
      </c>
      <c r="R228" s="247">
        <f t="shared" si="22"/>
        <v>12033.87070509689</v>
      </c>
      <c r="S228" s="247">
        <f t="shared" si="22"/>
        <v>11962.692619626927</v>
      </c>
      <c r="T228" s="247">
        <f t="shared" si="22"/>
        <v>12083.131947800872</v>
      </c>
      <c r="U228" s="228"/>
      <c r="V228" s="232"/>
      <c r="W228" s="232"/>
      <c r="X228" s="232"/>
      <c r="Y228" s="232"/>
    </row>
    <row r="229" spans="1:20" ht="12.75">
      <c r="A229" s="300" t="s">
        <v>180</v>
      </c>
      <c r="B229" s="301" t="s">
        <v>496</v>
      </c>
      <c r="C229" s="256">
        <v>1</v>
      </c>
      <c r="D229" s="272"/>
      <c r="E229" s="272"/>
      <c r="F229" s="267"/>
      <c r="G229" s="270" t="s">
        <v>298</v>
      </c>
      <c r="H229" s="253"/>
      <c r="I229" s="253"/>
      <c r="J229" s="253"/>
      <c r="K229" s="253"/>
      <c r="L229" s="247">
        <f>L217*54.8/100</f>
        <v>1178.2</v>
      </c>
      <c r="M229" s="247"/>
      <c r="N229" s="247"/>
      <c r="O229" s="247">
        <f>O217*51.3/100</f>
        <v>1269.675</v>
      </c>
      <c r="P229" s="247">
        <f>P217*61.1/100</f>
        <v>1649.7</v>
      </c>
      <c r="Q229" s="247">
        <f>Q217*54.8/100</f>
        <v>1553.58</v>
      </c>
      <c r="R229" s="247">
        <f>R217*57.6/100</f>
        <v>1702.656</v>
      </c>
      <c r="S229" s="247">
        <f>S217*51.3/100</f>
        <v>1513.35</v>
      </c>
      <c r="T229" s="247">
        <f>T217*54.7/100</f>
        <v>1641</v>
      </c>
    </row>
    <row r="230" spans="1:20" ht="12.75">
      <c r="A230" s="302" t="s">
        <v>70</v>
      </c>
      <c r="B230" s="301" t="s">
        <v>22</v>
      </c>
      <c r="C230" s="256"/>
      <c r="D230" s="272"/>
      <c r="E230" s="272"/>
      <c r="F230" s="267"/>
      <c r="G230" s="270"/>
      <c r="H230" s="253"/>
      <c r="I230" s="253"/>
      <c r="J230" s="253"/>
      <c r="K230" s="253"/>
      <c r="L230" s="247"/>
      <c r="M230" s="247"/>
      <c r="N230" s="247"/>
      <c r="O230" s="247"/>
      <c r="P230" s="247"/>
      <c r="Q230" s="247"/>
      <c r="R230" s="247"/>
      <c r="S230" s="247"/>
      <c r="T230" s="247"/>
    </row>
    <row r="231" spans="1:25" ht="12.75">
      <c r="A231" s="303" t="s">
        <v>181</v>
      </c>
      <c r="B231" s="301" t="s">
        <v>496</v>
      </c>
      <c r="C231" s="256">
        <v>1</v>
      </c>
      <c r="D231" s="272"/>
      <c r="E231" s="272"/>
      <c r="F231" s="267"/>
      <c r="G231" s="270" t="s">
        <v>298</v>
      </c>
      <c r="H231" s="253"/>
      <c r="I231" s="253"/>
      <c r="J231" s="253"/>
      <c r="K231" s="253"/>
      <c r="L231" s="247">
        <f aca="true" t="shared" si="23" ref="L231:T231">L229*63.2/100</f>
        <v>744.6224000000001</v>
      </c>
      <c r="M231" s="247"/>
      <c r="N231" s="247"/>
      <c r="O231" s="247">
        <f t="shared" si="23"/>
        <v>802.4346</v>
      </c>
      <c r="P231" s="247">
        <f t="shared" si="23"/>
        <v>1042.6104</v>
      </c>
      <c r="Q231" s="247">
        <f t="shared" si="23"/>
        <v>981.8625599999999</v>
      </c>
      <c r="R231" s="247">
        <f t="shared" si="23"/>
        <v>1076.078592</v>
      </c>
      <c r="S231" s="247">
        <f t="shared" si="23"/>
        <v>956.4372</v>
      </c>
      <c r="T231" s="247">
        <f t="shared" si="23"/>
        <v>1037.112</v>
      </c>
      <c r="V231" s="235"/>
      <c r="W231" s="235"/>
      <c r="X231" s="235"/>
      <c r="Y231" s="235"/>
    </row>
    <row r="232" spans="1:20" ht="12.75">
      <c r="A232" s="304" t="s">
        <v>762</v>
      </c>
      <c r="B232" s="301" t="s">
        <v>496</v>
      </c>
      <c r="C232" s="256">
        <v>1</v>
      </c>
      <c r="D232" s="272"/>
      <c r="E232" s="272"/>
      <c r="F232" s="267"/>
      <c r="G232" s="270" t="s">
        <v>298</v>
      </c>
      <c r="H232" s="253"/>
      <c r="I232" s="253"/>
      <c r="J232" s="253"/>
      <c r="K232" s="253"/>
      <c r="L232" s="247">
        <f aca="true" t="shared" si="24" ref="L232:T232">L231*91.8/100</f>
        <v>683.5633632</v>
      </c>
      <c r="M232" s="247"/>
      <c r="N232" s="247"/>
      <c r="O232" s="247">
        <f t="shared" si="24"/>
        <v>736.6349628</v>
      </c>
      <c r="P232" s="247">
        <f t="shared" si="24"/>
        <v>957.1163472000001</v>
      </c>
      <c r="Q232" s="247">
        <f t="shared" si="24"/>
        <v>901.34983008</v>
      </c>
      <c r="R232" s="247">
        <f t="shared" si="24"/>
        <v>987.840147456</v>
      </c>
      <c r="S232" s="247">
        <f t="shared" si="24"/>
        <v>878.0093496</v>
      </c>
      <c r="T232" s="247">
        <f t="shared" si="24"/>
        <v>952.0688160000001</v>
      </c>
    </row>
    <row r="233" spans="1:21" s="235" customFormat="1" ht="21">
      <c r="A233" s="303" t="s">
        <v>182</v>
      </c>
      <c r="B233" s="301" t="s">
        <v>496</v>
      </c>
      <c r="C233" s="256">
        <v>1</v>
      </c>
      <c r="D233" s="272"/>
      <c r="E233" s="272"/>
      <c r="F233" s="267"/>
      <c r="G233" s="270" t="s">
        <v>298</v>
      </c>
      <c r="H233" s="253"/>
      <c r="I233" s="253"/>
      <c r="J233" s="253"/>
      <c r="K233" s="253"/>
      <c r="L233" s="247">
        <f aca="true" t="shared" si="25" ref="L233:T233">L229*13.9/100</f>
        <v>163.7698</v>
      </c>
      <c r="M233" s="247"/>
      <c r="N233" s="247"/>
      <c r="O233" s="247">
        <f t="shared" si="25"/>
        <v>176.48482499999997</v>
      </c>
      <c r="P233" s="247">
        <f t="shared" si="25"/>
        <v>229.30830000000003</v>
      </c>
      <c r="Q233" s="247">
        <f t="shared" si="25"/>
        <v>215.94762</v>
      </c>
      <c r="R233" s="247">
        <f t="shared" si="25"/>
        <v>236.66918399999997</v>
      </c>
      <c r="S233" s="247">
        <f t="shared" si="25"/>
        <v>210.35565</v>
      </c>
      <c r="T233" s="247">
        <f t="shared" si="25"/>
        <v>228.09900000000002</v>
      </c>
      <c r="U233" s="228"/>
    </row>
    <row r="234" spans="1:20" ht="12.75">
      <c r="A234" s="303" t="s">
        <v>763</v>
      </c>
      <c r="B234" s="301" t="s">
        <v>496</v>
      </c>
      <c r="C234" s="256">
        <v>1</v>
      </c>
      <c r="D234" s="272"/>
      <c r="E234" s="272"/>
      <c r="F234" s="267"/>
      <c r="G234" s="270" t="s">
        <v>298</v>
      </c>
      <c r="H234" s="253"/>
      <c r="I234" s="253"/>
      <c r="J234" s="253"/>
      <c r="K234" s="253"/>
      <c r="L234" s="247">
        <f aca="true" t="shared" si="26" ref="L234:T234">L229*22.8/100</f>
        <v>268.62960000000004</v>
      </c>
      <c r="M234" s="247"/>
      <c r="N234" s="247"/>
      <c r="O234" s="247">
        <f t="shared" si="26"/>
        <v>289.4859</v>
      </c>
      <c r="P234" s="247">
        <f t="shared" si="26"/>
        <v>376.13160000000005</v>
      </c>
      <c r="Q234" s="247">
        <f t="shared" si="26"/>
        <v>354.21623999999997</v>
      </c>
      <c r="R234" s="247">
        <f t="shared" si="26"/>
        <v>388.20556799999997</v>
      </c>
      <c r="S234" s="247">
        <f t="shared" si="26"/>
        <v>345.0438</v>
      </c>
      <c r="T234" s="247">
        <f t="shared" si="26"/>
        <v>374.148</v>
      </c>
    </row>
    <row r="235" spans="1:25" s="235" customFormat="1" ht="21">
      <c r="A235" s="302" t="s">
        <v>183</v>
      </c>
      <c r="B235" s="301" t="s">
        <v>496</v>
      </c>
      <c r="C235" s="256">
        <v>1</v>
      </c>
      <c r="D235" s="273"/>
      <c r="E235" s="273"/>
      <c r="F235" s="267"/>
      <c r="G235" s="270" t="s">
        <v>298</v>
      </c>
      <c r="H235" s="253"/>
      <c r="I235" s="253"/>
      <c r="J235" s="253"/>
      <c r="K235" s="253"/>
      <c r="L235" s="247">
        <f aca="true" t="shared" si="27" ref="L235:T235">L217-L229</f>
        <v>971.8</v>
      </c>
      <c r="M235" s="247"/>
      <c r="N235" s="247"/>
      <c r="O235" s="247">
        <f t="shared" si="27"/>
        <v>1205.325</v>
      </c>
      <c r="P235" s="247">
        <f t="shared" si="27"/>
        <v>1050.3</v>
      </c>
      <c r="Q235" s="247">
        <f t="shared" si="27"/>
        <v>1281.42</v>
      </c>
      <c r="R235" s="247">
        <f t="shared" si="27"/>
        <v>1253.344</v>
      </c>
      <c r="S235" s="247">
        <f t="shared" si="27"/>
        <v>1436.65</v>
      </c>
      <c r="T235" s="247">
        <f t="shared" si="27"/>
        <v>1359</v>
      </c>
      <c r="U235" s="228"/>
      <c r="V235" s="232"/>
      <c r="W235" s="232"/>
      <c r="X235" s="232"/>
      <c r="Y235" s="232"/>
    </row>
    <row r="236" spans="1:20" ht="31.5">
      <c r="A236" s="302" t="s">
        <v>764</v>
      </c>
      <c r="B236" s="301" t="s">
        <v>184</v>
      </c>
      <c r="C236" s="256">
        <v>1</v>
      </c>
      <c r="D236" s="305"/>
      <c r="E236" s="267"/>
      <c r="F236" s="267"/>
      <c r="G236" s="270" t="s">
        <v>298</v>
      </c>
      <c r="H236" s="253"/>
      <c r="I236" s="253"/>
      <c r="J236" s="253"/>
      <c r="K236" s="253"/>
      <c r="L236" s="247"/>
      <c r="M236" s="247"/>
      <c r="N236" s="247"/>
      <c r="O236" s="247"/>
      <c r="P236" s="247"/>
      <c r="Q236" s="247"/>
      <c r="R236" s="247"/>
      <c r="S236" s="247"/>
      <c r="T236" s="247"/>
    </row>
    <row r="237" spans="1:20" ht="12.75">
      <c r="A237" s="302" t="s">
        <v>246</v>
      </c>
      <c r="B237" s="301" t="s">
        <v>499</v>
      </c>
      <c r="C237" s="256">
        <v>1</v>
      </c>
      <c r="D237" s="267"/>
      <c r="E237" s="267"/>
      <c r="F237" s="267"/>
      <c r="G237" s="270" t="s">
        <v>297</v>
      </c>
      <c r="H237" s="253"/>
      <c r="I237" s="253"/>
      <c r="J237" s="253"/>
      <c r="K237" s="253"/>
      <c r="L237" s="247"/>
      <c r="M237" s="247"/>
      <c r="N237" s="247"/>
      <c r="O237" s="247"/>
      <c r="P237" s="247"/>
      <c r="Q237" s="247"/>
      <c r="R237" s="247"/>
      <c r="S237" s="247"/>
      <c r="T237" s="247"/>
    </row>
    <row r="238" spans="1:20" ht="21">
      <c r="A238" s="302" t="s">
        <v>765</v>
      </c>
      <c r="B238" s="301" t="s">
        <v>184</v>
      </c>
      <c r="C238" s="256">
        <v>1</v>
      </c>
      <c r="D238" s="267"/>
      <c r="E238" s="267"/>
      <c r="F238" s="267"/>
      <c r="G238" s="270" t="s">
        <v>298</v>
      </c>
      <c r="H238" s="253"/>
      <c r="I238" s="253"/>
      <c r="J238" s="253"/>
      <c r="K238" s="253"/>
      <c r="L238" s="247">
        <v>5640</v>
      </c>
      <c r="M238" s="247"/>
      <c r="N238" s="247"/>
      <c r="O238" s="247">
        <v>5957</v>
      </c>
      <c r="P238" s="247">
        <v>5348</v>
      </c>
      <c r="Q238" s="247">
        <v>5640</v>
      </c>
      <c r="R238" s="247">
        <v>5812</v>
      </c>
      <c r="S238" s="247">
        <v>5957</v>
      </c>
      <c r="T238" s="247">
        <v>6383</v>
      </c>
    </row>
    <row r="239" spans="1:20" ht="31.5">
      <c r="A239" s="302" t="s">
        <v>185</v>
      </c>
      <c r="B239" s="301" t="s">
        <v>101</v>
      </c>
      <c r="C239" s="256">
        <v>1</v>
      </c>
      <c r="D239" s="267"/>
      <c r="E239" s="267"/>
      <c r="F239" s="267"/>
      <c r="G239" s="270" t="s">
        <v>298</v>
      </c>
      <c r="H239" s="253"/>
      <c r="I239" s="253"/>
      <c r="J239" s="253"/>
      <c r="K239" s="253"/>
      <c r="L239" s="247">
        <v>20</v>
      </c>
      <c r="M239" s="247"/>
      <c r="N239" s="247"/>
      <c r="O239" s="247">
        <v>13.1</v>
      </c>
      <c r="P239" s="247">
        <v>21.1</v>
      </c>
      <c r="Q239" s="247">
        <v>20</v>
      </c>
      <c r="R239" s="247">
        <v>16.1</v>
      </c>
      <c r="S239" s="247">
        <v>13.1</v>
      </c>
      <c r="T239" s="247">
        <v>11</v>
      </c>
    </row>
    <row r="240" spans="1:20" ht="12.75">
      <c r="A240" s="288"/>
      <c r="B240" s="288"/>
      <c r="C240" s="256"/>
      <c r="D240" s="306"/>
      <c r="E240" s="306"/>
      <c r="F240" s="306"/>
      <c r="G240" s="270"/>
      <c r="H240" s="253"/>
      <c r="I240" s="253"/>
      <c r="J240" s="253"/>
      <c r="K240" s="253"/>
      <c r="L240" s="247"/>
      <c r="M240" s="247"/>
      <c r="N240" s="247"/>
      <c r="O240" s="247"/>
      <c r="P240" s="247"/>
      <c r="Q240" s="247"/>
      <c r="R240" s="247"/>
      <c r="S240" s="247"/>
      <c r="T240" s="247"/>
    </row>
    <row r="241" spans="1:20" ht="14.25">
      <c r="A241" s="299" t="s">
        <v>766</v>
      </c>
      <c r="B241" s="269"/>
      <c r="C241" s="256"/>
      <c r="D241" s="267"/>
      <c r="E241" s="267"/>
      <c r="F241" s="267"/>
      <c r="G241" s="270"/>
      <c r="H241" s="253"/>
      <c r="I241" s="253"/>
      <c r="J241" s="253"/>
      <c r="K241" s="253"/>
      <c r="L241" s="247"/>
      <c r="M241" s="247"/>
      <c r="N241" s="247"/>
      <c r="O241" s="247"/>
      <c r="P241" s="247"/>
      <c r="Q241" s="247"/>
      <c r="R241" s="247"/>
      <c r="S241" s="247"/>
      <c r="T241" s="247"/>
    </row>
    <row r="242" spans="1:20" ht="12.75">
      <c r="A242" s="302" t="s">
        <v>173</v>
      </c>
      <c r="B242" s="301" t="s">
        <v>430</v>
      </c>
      <c r="C242" s="256">
        <v>1</v>
      </c>
      <c r="D242" s="265"/>
      <c r="E242" s="265"/>
      <c r="F242" s="265"/>
      <c r="G242" s="270" t="s">
        <v>298</v>
      </c>
      <c r="H242" s="253"/>
      <c r="I242" s="253"/>
      <c r="J242" s="253"/>
      <c r="K242" s="253"/>
      <c r="L242" s="247">
        <v>12.87</v>
      </c>
      <c r="M242" s="247"/>
      <c r="N242" s="247"/>
      <c r="O242" s="247">
        <v>13</v>
      </c>
      <c r="P242" s="247">
        <v>12.92</v>
      </c>
      <c r="Q242" s="247">
        <v>12.95</v>
      </c>
      <c r="R242" s="247">
        <v>12.98</v>
      </c>
      <c r="S242" s="247">
        <v>13</v>
      </c>
      <c r="T242" s="247">
        <v>13.1</v>
      </c>
    </row>
    <row r="243" spans="1:20" ht="21">
      <c r="A243" s="300" t="s">
        <v>767</v>
      </c>
      <c r="B243" s="301" t="s">
        <v>430</v>
      </c>
      <c r="C243" s="256">
        <v>1</v>
      </c>
      <c r="D243" s="272"/>
      <c r="E243" s="272"/>
      <c r="F243" s="272"/>
      <c r="G243" s="270" t="s">
        <v>298</v>
      </c>
      <c r="H243" s="253"/>
      <c r="I243" s="253"/>
      <c r="J243" s="253"/>
      <c r="K243" s="253"/>
      <c r="L243" s="247">
        <v>11.5</v>
      </c>
      <c r="M243" s="247"/>
      <c r="N243" s="247"/>
      <c r="O243" s="247">
        <v>12.14</v>
      </c>
      <c r="P243" s="247">
        <v>11.75</v>
      </c>
      <c r="Q243" s="247">
        <v>11.78</v>
      </c>
      <c r="R243" s="247">
        <v>11.8</v>
      </c>
      <c r="S243" s="247">
        <v>12.14</v>
      </c>
      <c r="T243" s="247">
        <v>12.3</v>
      </c>
    </row>
    <row r="244" spans="1:20" ht="21">
      <c r="A244" s="302" t="s">
        <v>770</v>
      </c>
      <c r="B244" s="301" t="s">
        <v>22</v>
      </c>
      <c r="C244" s="256"/>
      <c r="D244" s="272"/>
      <c r="E244" s="272"/>
      <c r="F244" s="272"/>
      <c r="G244" s="270"/>
      <c r="H244" s="253"/>
      <c r="I244" s="253"/>
      <c r="J244" s="253"/>
      <c r="K244" s="253"/>
      <c r="L244" s="247"/>
      <c r="M244" s="247"/>
      <c r="N244" s="247"/>
      <c r="O244" s="247"/>
      <c r="P244" s="247"/>
      <c r="Q244" s="247"/>
      <c r="R244" s="247"/>
      <c r="S244" s="247"/>
      <c r="T244" s="247"/>
    </row>
    <row r="245" spans="1:20" ht="21">
      <c r="A245" s="303" t="s">
        <v>771</v>
      </c>
      <c r="B245" s="301" t="s">
        <v>430</v>
      </c>
      <c r="C245" s="256">
        <v>1</v>
      </c>
      <c r="D245" s="272"/>
      <c r="E245" s="272"/>
      <c r="F245" s="272"/>
      <c r="G245" s="270" t="s">
        <v>298</v>
      </c>
      <c r="H245" s="253"/>
      <c r="I245" s="253"/>
      <c r="J245" s="253"/>
      <c r="K245" s="253"/>
      <c r="L245" s="247">
        <v>6.6</v>
      </c>
      <c r="M245" s="247"/>
      <c r="N245" s="247"/>
      <c r="O245" s="247">
        <v>6.6</v>
      </c>
      <c r="P245" s="247">
        <v>6.6</v>
      </c>
      <c r="Q245" s="247">
        <v>6.6</v>
      </c>
      <c r="R245" s="247">
        <v>6.6</v>
      </c>
      <c r="S245" s="247">
        <v>6.6</v>
      </c>
      <c r="T245" s="247">
        <v>6.6</v>
      </c>
    </row>
    <row r="246" spans="1:20" ht="21">
      <c r="A246" s="303" t="s">
        <v>772</v>
      </c>
      <c r="B246" s="301" t="s">
        <v>430</v>
      </c>
      <c r="C246" s="256">
        <v>1</v>
      </c>
      <c r="D246" s="272"/>
      <c r="E246" s="272"/>
      <c r="F246" s="272"/>
      <c r="G246" s="270" t="s">
        <v>298</v>
      </c>
      <c r="H246" s="253"/>
      <c r="I246" s="253"/>
      <c r="J246" s="253"/>
      <c r="K246" s="253"/>
      <c r="L246" s="247">
        <v>0.23</v>
      </c>
      <c r="M246" s="247"/>
      <c r="N246" s="247"/>
      <c r="O246" s="247">
        <v>0.23</v>
      </c>
      <c r="P246" s="247">
        <v>0.23</v>
      </c>
      <c r="Q246" s="247">
        <v>0.23</v>
      </c>
      <c r="R246" s="247">
        <v>0.23</v>
      </c>
      <c r="S246" s="247">
        <v>0.23</v>
      </c>
      <c r="T246" s="247">
        <v>0.23</v>
      </c>
    </row>
    <row r="247" spans="1:25" ht="12.75">
      <c r="A247" s="303" t="s">
        <v>775</v>
      </c>
      <c r="B247" s="301" t="s">
        <v>430</v>
      </c>
      <c r="C247" s="256">
        <v>1</v>
      </c>
      <c r="D247" s="272"/>
      <c r="E247" s="272"/>
      <c r="F247" s="272"/>
      <c r="G247" s="270" t="s">
        <v>298</v>
      </c>
      <c r="H247" s="253"/>
      <c r="I247" s="253"/>
      <c r="J247" s="253"/>
      <c r="K247" s="253"/>
      <c r="L247" s="247">
        <v>3.9</v>
      </c>
      <c r="M247" s="247"/>
      <c r="N247" s="247"/>
      <c r="O247" s="247">
        <f aca="true" t="shared" si="28" ref="O247:T247">O243-O245-O246</f>
        <v>5.3100000000000005</v>
      </c>
      <c r="P247" s="247">
        <f t="shared" si="28"/>
        <v>4.92</v>
      </c>
      <c r="Q247" s="247">
        <f t="shared" si="28"/>
        <v>4.949999999999999</v>
      </c>
      <c r="R247" s="247">
        <f t="shared" si="28"/>
        <v>4.970000000000001</v>
      </c>
      <c r="S247" s="247">
        <f t="shared" si="28"/>
        <v>5.3100000000000005</v>
      </c>
      <c r="T247" s="247">
        <f t="shared" si="28"/>
        <v>5.470000000000001</v>
      </c>
      <c r="V247" s="235"/>
      <c r="W247" s="235"/>
      <c r="X247" s="235"/>
      <c r="Y247" s="235"/>
    </row>
    <row r="248" spans="1:25" ht="21">
      <c r="A248" s="302" t="s">
        <v>780</v>
      </c>
      <c r="B248" s="301" t="s">
        <v>430</v>
      </c>
      <c r="C248" s="256">
        <v>1</v>
      </c>
      <c r="D248" s="272"/>
      <c r="E248" s="272"/>
      <c r="F248" s="272"/>
      <c r="G248" s="270" t="s">
        <v>298</v>
      </c>
      <c r="H248" s="253"/>
      <c r="I248" s="253"/>
      <c r="J248" s="253"/>
      <c r="K248" s="253"/>
      <c r="L248" s="247">
        <v>1.13</v>
      </c>
      <c r="M248" s="247"/>
      <c r="N248" s="247"/>
      <c r="O248" s="247">
        <v>1</v>
      </c>
      <c r="P248" s="247">
        <v>1.19</v>
      </c>
      <c r="Q248" s="247">
        <v>1</v>
      </c>
      <c r="R248" s="247">
        <v>1.2</v>
      </c>
      <c r="S248" s="247">
        <v>1</v>
      </c>
      <c r="T248" s="247">
        <v>1.2</v>
      </c>
      <c r="U248" s="256"/>
      <c r="V248" s="235"/>
      <c r="W248" s="235"/>
      <c r="X248" s="235"/>
      <c r="Y248" s="235"/>
    </row>
    <row r="249" spans="1:25" s="235" customFormat="1" ht="21">
      <c r="A249" s="302" t="s">
        <v>174</v>
      </c>
      <c r="B249" s="301" t="s">
        <v>430</v>
      </c>
      <c r="C249" s="256">
        <v>1</v>
      </c>
      <c r="D249" s="273"/>
      <c r="E249" s="273"/>
      <c r="F249" s="273"/>
      <c r="G249" s="270" t="s">
        <v>298</v>
      </c>
      <c r="H249" s="253"/>
      <c r="I249" s="253"/>
      <c r="J249" s="253"/>
      <c r="K249" s="253"/>
      <c r="L249" s="247">
        <v>1.2</v>
      </c>
      <c r="M249" s="247"/>
      <c r="N249" s="247"/>
      <c r="O249" s="247">
        <v>1.068</v>
      </c>
      <c r="P249" s="247">
        <v>1.12</v>
      </c>
      <c r="Q249" s="247">
        <v>1.1</v>
      </c>
      <c r="R249" s="247">
        <v>1.05</v>
      </c>
      <c r="S249" s="247">
        <v>1.068</v>
      </c>
      <c r="T249" s="247">
        <v>1</v>
      </c>
      <c r="U249" s="256"/>
      <c r="V249" s="232"/>
      <c r="W249" s="232"/>
      <c r="X249" s="232"/>
      <c r="Y249" s="232"/>
    </row>
    <row r="250" spans="1:25" s="235" customFormat="1" ht="12.75">
      <c r="A250" s="302" t="s">
        <v>244</v>
      </c>
      <c r="B250" s="301" t="s">
        <v>101</v>
      </c>
      <c r="C250" s="256">
        <v>1</v>
      </c>
      <c r="D250" s="267"/>
      <c r="E250" s="267"/>
      <c r="F250" s="267"/>
      <c r="G250" s="270" t="s">
        <v>298</v>
      </c>
      <c r="H250" s="253"/>
      <c r="I250" s="253"/>
      <c r="J250" s="253"/>
      <c r="K250" s="253"/>
      <c r="L250" s="247">
        <f>L249/L242*100</f>
        <v>9.324009324009324</v>
      </c>
      <c r="M250" s="247"/>
      <c r="N250" s="247"/>
      <c r="O250" s="247">
        <f aca="true" t="shared" si="29" ref="O250:T250">O249/O242*100</f>
        <v>8.215384615384616</v>
      </c>
      <c r="P250" s="247">
        <f t="shared" si="29"/>
        <v>8.668730650154801</v>
      </c>
      <c r="Q250" s="247">
        <f t="shared" si="29"/>
        <v>8.494208494208495</v>
      </c>
      <c r="R250" s="247">
        <f t="shared" si="29"/>
        <v>8.089368258859784</v>
      </c>
      <c r="S250" s="247">
        <f t="shared" si="29"/>
        <v>8.215384615384616</v>
      </c>
      <c r="T250" s="247">
        <f t="shared" si="29"/>
        <v>7.633587786259542</v>
      </c>
      <c r="U250" s="256"/>
      <c r="V250" s="232"/>
      <c r="W250" s="232"/>
      <c r="X250" s="232"/>
      <c r="Y250" s="232"/>
    </row>
    <row r="251" spans="1:21" ht="12.75">
      <c r="A251" s="302" t="s">
        <v>245</v>
      </c>
      <c r="B251" s="301" t="s">
        <v>101</v>
      </c>
      <c r="C251" s="256">
        <v>1</v>
      </c>
      <c r="D251" s="267"/>
      <c r="E251" s="267"/>
      <c r="F251" s="267"/>
      <c r="G251" s="270" t="s">
        <v>298</v>
      </c>
      <c r="H251" s="253"/>
      <c r="I251" s="253"/>
      <c r="J251" s="253"/>
      <c r="K251" s="253"/>
      <c r="L251" s="247">
        <v>1.16</v>
      </c>
      <c r="M251" s="247"/>
      <c r="N251" s="247"/>
      <c r="O251" s="247">
        <v>1.2</v>
      </c>
      <c r="P251" s="247">
        <v>1.6</v>
      </c>
      <c r="Q251" s="247">
        <v>1.2</v>
      </c>
      <c r="R251" s="247">
        <v>1.7</v>
      </c>
      <c r="S251" s="247">
        <v>1.2</v>
      </c>
      <c r="T251" s="247">
        <v>1.8</v>
      </c>
      <c r="U251" s="256"/>
    </row>
    <row r="252" spans="1:21" ht="21">
      <c r="A252" s="302" t="s">
        <v>175</v>
      </c>
      <c r="B252" s="301" t="s">
        <v>430</v>
      </c>
      <c r="C252" s="256">
        <v>1</v>
      </c>
      <c r="D252" s="267"/>
      <c r="E252" s="267"/>
      <c r="F252" s="267"/>
      <c r="G252" s="270" t="s">
        <v>298</v>
      </c>
      <c r="H252" s="253"/>
      <c r="I252" s="253"/>
      <c r="J252" s="253"/>
      <c r="K252" s="253"/>
      <c r="L252" s="247">
        <v>1.2</v>
      </c>
      <c r="M252" s="247"/>
      <c r="N252" s="247"/>
      <c r="O252" s="247">
        <f aca="true" t="shared" si="30" ref="O252:T252">O249*72.9/100</f>
        <v>0.778572</v>
      </c>
      <c r="P252" s="247">
        <f t="shared" si="30"/>
        <v>0.8164800000000001</v>
      </c>
      <c r="Q252" s="247">
        <f t="shared" si="30"/>
        <v>0.8019000000000002</v>
      </c>
      <c r="R252" s="247">
        <f t="shared" si="30"/>
        <v>0.7654500000000002</v>
      </c>
      <c r="S252" s="247">
        <f t="shared" si="30"/>
        <v>0.778572</v>
      </c>
      <c r="T252" s="247">
        <f t="shared" si="30"/>
        <v>0.7290000000000001</v>
      </c>
      <c r="U252" s="256"/>
    </row>
    <row r="253" spans="1:20" ht="21">
      <c r="A253" s="302" t="s">
        <v>781</v>
      </c>
      <c r="B253" s="301" t="s">
        <v>430</v>
      </c>
      <c r="C253" s="256">
        <v>1</v>
      </c>
      <c r="D253" s="267"/>
      <c r="E253" s="305"/>
      <c r="F253" s="267"/>
      <c r="G253" s="270" t="s">
        <v>298</v>
      </c>
      <c r="H253" s="253"/>
      <c r="I253" s="253"/>
      <c r="J253" s="253"/>
      <c r="K253" s="253"/>
      <c r="L253" s="247">
        <v>0.15</v>
      </c>
      <c r="M253" s="247"/>
      <c r="N253" s="247"/>
      <c r="O253" s="247">
        <f aca="true" t="shared" si="31" ref="O253:T253">O249*1000*O251/100/100</f>
        <v>0.12816</v>
      </c>
      <c r="P253" s="247">
        <f t="shared" si="31"/>
        <v>0.17920000000000003</v>
      </c>
      <c r="Q253" s="247">
        <f t="shared" si="31"/>
        <v>0.132</v>
      </c>
      <c r="R253" s="247">
        <f t="shared" si="31"/>
        <v>0.17850000000000002</v>
      </c>
      <c r="S253" s="247">
        <f t="shared" si="31"/>
        <v>0.12816</v>
      </c>
      <c r="T253" s="247">
        <f t="shared" si="31"/>
        <v>0.18</v>
      </c>
    </row>
    <row r="254" spans="1:20" ht="42">
      <c r="A254" s="302" t="s">
        <v>782</v>
      </c>
      <c r="B254" s="301" t="s">
        <v>137</v>
      </c>
      <c r="C254" s="256">
        <v>1</v>
      </c>
      <c r="D254" s="267"/>
      <c r="E254" s="267"/>
      <c r="F254" s="267"/>
      <c r="G254" s="270" t="s">
        <v>298</v>
      </c>
      <c r="H254" s="253"/>
      <c r="I254" s="253"/>
      <c r="J254" s="253"/>
      <c r="K254" s="253"/>
      <c r="L254" s="247">
        <v>1.94</v>
      </c>
      <c r="M254" s="247"/>
      <c r="N254" s="247"/>
      <c r="O254" s="247">
        <f aca="true" t="shared" si="32" ref="O254:T254">O253*1000/80</f>
        <v>1.6019999999999999</v>
      </c>
      <c r="P254" s="247">
        <f t="shared" si="32"/>
        <v>2.24</v>
      </c>
      <c r="Q254" s="247">
        <f t="shared" si="32"/>
        <v>1.65</v>
      </c>
      <c r="R254" s="247">
        <f t="shared" si="32"/>
        <v>2.23125</v>
      </c>
      <c r="S254" s="247">
        <f t="shared" si="32"/>
        <v>1.6019999999999999</v>
      </c>
      <c r="T254" s="247">
        <f t="shared" si="32"/>
        <v>2.25</v>
      </c>
    </row>
    <row r="255" spans="1:25" s="228" customFormat="1" ht="21">
      <c r="A255" s="302" t="s">
        <v>783</v>
      </c>
      <c r="B255" s="301" t="s">
        <v>430</v>
      </c>
      <c r="C255" s="256">
        <v>1</v>
      </c>
      <c r="D255" s="307"/>
      <c r="E255" s="265"/>
      <c r="F255" s="265"/>
      <c r="G255" s="270" t="s">
        <v>298</v>
      </c>
      <c r="H255" s="253"/>
      <c r="I255" s="253"/>
      <c r="J255" s="253"/>
      <c r="K255" s="253"/>
      <c r="L255" s="247">
        <v>8</v>
      </c>
      <c r="M255" s="247"/>
      <c r="N255" s="247"/>
      <c r="O255" s="247">
        <v>8.3</v>
      </c>
      <c r="P255" s="247">
        <f>P245*1.3</f>
        <v>8.58</v>
      </c>
      <c r="Q255" s="247">
        <v>8.2</v>
      </c>
      <c r="R255" s="247">
        <f>R245*1.3</f>
        <v>8.58</v>
      </c>
      <c r="S255" s="247">
        <v>8.3</v>
      </c>
      <c r="T255" s="247">
        <f>T245*1.3</f>
        <v>8.58</v>
      </c>
      <c r="V255" s="232"/>
      <c r="W255" s="232"/>
      <c r="X255" s="232"/>
      <c r="Y255" s="232"/>
    </row>
    <row r="256" spans="1:25" s="228" customFormat="1" ht="12.75">
      <c r="A256" s="302" t="s">
        <v>784</v>
      </c>
      <c r="B256" s="301" t="s">
        <v>176</v>
      </c>
      <c r="C256" s="256">
        <v>1</v>
      </c>
      <c r="D256" s="308"/>
      <c r="E256" s="272"/>
      <c r="F256" s="272"/>
      <c r="G256" s="270" t="s">
        <v>298</v>
      </c>
      <c r="H256" s="253"/>
      <c r="I256" s="253"/>
      <c r="J256" s="253"/>
      <c r="K256" s="253"/>
      <c r="L256" s="247">
        <v>1293</v>
      </c>
      <c r="M256" s="247"/>
      <c r="N256" s="247"/>
      <c r="O256" s="247">
        <v>1607.51</v>
      </c>
      <c r="P256" s="247">
        <v>1450</v>
      </c>
      <c r="Q256" s="247">
        <v>1422.8</v>
      </c>
      <c r="R256" s="247">
        <v>1500</v>
      </c>
      <c r="S256" s="247">
        <v>1607.51</v>
      </c>
      <c r="T256" s="247">
        <v>1671.8</v>
      </c>
      <c r="V256" s="232"/>
      <c r="W256" s="232"/>
      <c r="X256" s="232"/>
      <c r="Y256" s="232"/>
    </row>
    <row r="257" spans="1:25" s="228" customFormat="1" ht="12.75">
      <c r="A257" s="302" t="s">
        <v>27</v>
      </c>
      <c r="B257" s="301" t="s">
        <v>176</v>
      </c>
      <c r="C257" s="256">
        <v>1</v>
      </c>
      <c r="D257" s="308"/>
      <c r="E257" s="273"/>
      <c r="F257" s="273"/>
      <c r="G257" s="270" t="s">
        <v>298</v>
      </c>
      <c r="H257" s="253"/>
      <c r="I257" s="253"/>
      <c r="J257" s="253"/>
      <c r="K257" s="253"/>
      <c r="L257" s="247"/>
      <c r="M257" s="247"/>
      <c r="N257" s="247"/>
      <c r="O257" s="247"/>
      <c r="P257" s="247"/>
      <c r="Q257" s="247"/>
      <c r="R257" s="247"/>
      <c r="S257" s="247"/>
      <c r="T257" s="247"/>
      <c r="V257" s="232"/>
      <c r="W257" s="232"/>
      <c r="X257" s="232"/>
      <c r="Y257" s="232"/>
    </row>
    <row r="258" spans="1:25" s="228" customFormat="1" ht="31.5">
      <c r="A258" s="302" t="s">
        <v>258</v>
      </c>
      <c r="B258" s="301" t="s">
        <v>101</v>
      </c>
      <c r="C258" s="256">
        <v>1</v>
      </c>
      <c r="D258" s="267"/>
      <c r="E258" s="273"/>
      <c r="F258" s="267"/>
      <c r="G258" s="270" t="s">
        <v>298</v>
      </c>
      <c r="H258" s="253"/>
      <c r="I258" s="253"/>
      <c r="J258" s="253"/>
      <c r="K258" s="253"/>
      <c r="L258" s="247"/>
      <c r="M258" s="247"/>
      <c r="N258" s="247"/>
      <c r="O258" s="247"/>
      <c r="P258" s="247"/>
      <c r="Q258" s="247"/>
      <c r="R258" s="247"/>
      <c r="S258" s="247"/>
      <c r="T258" s="247"/>
      <c r="V258" s="232"/>
      <c r="W258" s="232"/>
      <c r="X258" s="232"/>
      <c r="Y258" s="232"/>
    </row>
    <row r="259" spans="1:25" s="228" customFormat="1" ht="12.75">
      <c r="A259" s="303"/>
      <c r="B259" s="301"/>
      <c r="C259" s="256"/>
      <c r="D259" s="267"/>
      <c r="E259" s="267"/>
      <c r="F259" s="267"/>
      <c r="G259" s="270"/>
      <c r="H259" s="253"/>
      <c r="I259" s="253"/>
      <c r="J259" s="253"/>
      <c r="K259" s="253"/>
      <c r="L259" s="247"/>
      <c r="M259" s="247"/>
      <c r="N259" s="247"/>
      <c r="O259" s="247"/>
      <c r="P259" s="247"/>
      <c r="Q259" s="247"/>
      <c r="R259" s="247"/>
      <c r="S259" s="247"/>
      <c r="T259" s="247"/>
      <c r="V259" s="232"/>
      <c r="W259" s="232"/>
      <c r="X259" s="232"/>
      <c r="Y259" s="232"/>
    </row>
    <row r="260" spans="1:25" s="228" customFormat="1" ht="14.25">
      <c r="A260" s="299" t="s">
        <v>785</v>
      </c>
      <c r="B260" s="309"/>
      <c r="C260" s="256"/>
      <c r="D260" s="267"/>
      <c r="E260" s="267"/>
      <c r="F260" s="267"/>
      <c r="G260" s="270"/>
      <c r="H260" s="253"/>
      <c r="I260" s="253"/>
      <c r="J260" s="253"/>
      <c r="K260" s="253"/>
      <c r="L260" s="247"/>
      <c r="M260" s="247"/>
      <c r="N260" s="247"/>
      <c r="O260" s="247"/>
      <c r="P260" s="247"/>
      <c r="Q260" s="247"/>
      <c r="R260" s="247"/>
      <c r="S260" s="247"/>
      <c r="T260" s="247"/>
      <c r="V260" s="232"/>
      <c r="W260" s="232"/>
      <c r="X260" s="232"/>
      <c r="Y260" s="232"/>
    </row>
    <row r="261" spans="1:25" s="228" customFormat="1" ht="21">
      <c r="A261" s="302" t="s">
        <v>786</v>
      </c>
      <c r="B261" s="301" t="s">
        <v>97</v>
      </c>
      <c r="C261" s="256">
        <v>1</v>
      </c>
      <c r="D261" s="257"/>
      <c r="E261" s="257"/>
      <c r="F261" s="257"/>
      <c r="G261" s="270" t="s">
        <v>298</v>
      </c>
      <c r="H261" s="253"/>
      <c r="I261" s="253"/>
      <c r="J261" s="253"/>
      <c r="K261" s="253"/>
      <c r="L261" s="247">
        <v>2.05</v>
      </c>
      <c r="M261" s="247"/>
      <c r="N261" s="247"/>
      <c r="O261" s="247">
        <v>2.09</v>
      </c>
      <c r="P261" s="247">
        <v>2.2</v>
      </c>
      <c r="Q261" s="247">
        <v>2</v>
      </c>
      <c r="R261" s="247">
        <v>2.3</v>
      </c>
      <c r="S261" s="247">
        <v>2</v>
      </c>
      <c r="T261" s="247">
        <v>2.4</v>
      </c>
      <c r="V261" s="232"/>
      <c r="W261" s="232"/>
      <c r="X261" s="232"/>
      <c r="Y261" s="232"/>
    </row>
    <row r="262" spans="1:25" s="228" customFormat="1" ht="12.75">
      <c r="A262" s="300" t="s">
        <v>190</v>
      </c>
      <c r="B262" s="301"/>
      <c r="C262" s="256"/>
      <c r="D262" s="267"/>
      <c r="E262" s="267"/>
      <c r="F262" s="267"/>
      <c r="G262" s="270"/>
      <c r="H262" s="253"/>
      <c r="I262" s="253"/>
      <c r="J262" s="253"/>
      <c r="K262" s="253"/>
      <c r="L262" s="247"/>
      <c r="M262" s="247"/>
      <c r="N262" s="247"/>
      <c r="O262" s="247"/>
      <c r="P262" s="247"/>
      <c r="Q262" s="247"/>
      <c r="R262" s="247"/>
      <c r="S262" s="247"/>
      <c r="T262" s="247"/>
      <c r="V262" s="232"/>
      <c r="W262" s="232"/>
      <c r="X262" s="232"/>
      <c r="Y262" s="232"/>
    </row>
    <row r="263" spans="1:25" s="228" customFormat="1" ht="12.75">
      <c r="A263" s="303" t="s">
        <v>191</v>
      </c>
      <c r="B263" s="301" t="s">
        <v>137</v>
      </c>
      <c r="C263" s="256">
        <v>1</v>
      </c>
      <c r="D263" s="267"/>
      <c r="E263" s="267"/>
      <c r="F263" s="267"/>
      <c r="G263" s="270" t="s">
        <v>298</v>
      </c>
      <c r="H263" s="253"/>
      <c r="I263" s="253"/>
      <c r="J263" s="253"/>
      <c r="K263" s="253"/>
      <c r="L263" s="247">
        <v>2442</v>
      </c>
      <c r="M263" s="247"/>
      <c r="N263" s="247"/>
      <c r="O263" s="247">
        <v>2445</v>
      </c>
      <c r="P263" s="247">
        <v>2650</v>
      </c>
      <c r="Q263" s="247">
        <v>2445</v>
      </c>
      <c r="R263" s="247">
        <v>2720</v>
      </c>
      <c r="S263" s="247">
        <v>2450</v>
      </c>
      <c r="T263" s="247">
        <v>2800</v>
      </c>
      <c r="V263" s="232"/>
      <c r="W263" s="232"/>
      <c r="X263" s="232"/>
      <c r="Y263" s="232"/>
    </row>
    <row r="264" spans="1:25" s="228" customFormat="1" ht="12.75">
      <c r="A264" s="303" t="s">
        <v>192</v>
      </c>
      <c r="B264" s="301" t="s">
        <v>97</v>
      </c>
      <c r="C264" s="256">
        <v>1</v>
      </c>
      <c r="D264" s="267"/>
      <c r="E264" s="305"/>
      <c r="F264" s="267"/>
      <c r="G264" s="270" t="s">
        <v>298</v>
      </c>
      <c r="H264" s="253"/>
      <c r="I264" s="253"/>
      <c r="J264" s="253"/>
      <c r="K264" s="253"/>
      <c r="L264" s="247"/>
      <c r="M264" s="247"/>
      <c r="N264" s="247"/>
      <c r="O264" s="247"/>
      <c r="P264" s="247"/>
      <c r="Q264" s="247"/>
      <c r="R264" s="247"/>
      <c r="S264" s="247"/>
      <c r="T264" s="247"/>
      <c r="V264" s="232"/>
      <c r="W264" s="232"/>
      <c r="X264" s="232"/>
      <c r="Y264" s="232"/>
    </row>
    <row r="265" spans="1:25" s="228" customFormat="1" ht="12.75">
      <c r="A265" s="303" t="s">
        <v>193</v>
      </c>
      <c r="B265" s="301" t="s">
        <v>97</v>
      </c>
      <c r="C265" s="256">
        <v>1</v>
      </c>
      <c r="D265" s="267"/>
      <c r="E265" s="267"/>
      <c r="F265" s="265"/>
      <c r="G265" s="270" t="s">
        <v>298</v>
      </c>
      <c r="H265" s="253"/>
      <c r="I265" s="253"/>
      <c r="J265" s="253"/>
      <c r="K265" s="253"/>
      <c r="L265" s="247">
        <v>0.48</v>
      </c>
      <c r="M265" s="247"/>
      <c r="N265" s="247"/>
      <c r="O265" s="247">
        <v>0.51</v>
      </c>
      <c r="P265" s="247">
        <v>0.69</v>
      </c>
      <c r="Q265" s="247">
        <v>1</v>
      </c>
      <c r="R265" s="247">
        <v>1.2</v>
      </c>
      <c r="S265" s="247">
        <v>1.2</v>
      </c>
      <c r="T265" s="247">
        <v>1.3</v>
      </c>
      <c r="V265" s="232"/>
      <c r="W265" s="232"/>
      <c r="X265" s="232"/>
      <c r="Y265" s="232"/>
    </row>
    <row r="266" spans="1:25" s="228" customFormat="1" ht="12.75">
      <c r="A266" s="303" t="s">
        <v>194</v>
      </c>
      <c r="B266" s="301" t="s">
        <v>97</v>
      </c>
      <c r="C266" s="256">
        <v>1</v>
      </c>
      <c r="D266" s="267"/>
      <c r="E266" s="267"/>
      <c r="F266" s="272"/>
      <c r="G266" s="270" t="s">
        <v>298</v>
      </c>
      <c r="H266" s="253"/>
      <c r="I266" s="253"/>
      <c r="J266" s="253"/>
      <c r="K266" s="253"/>
      <c r="L266" s="247">
        <v>0.89</v>
      </c>
      <c r="M266" s="247"/>
      <c r="N266" s="247"/>
      <c r="O266" s="247">
        <v>0.9</v>
      </c>
      <c r="P266" s="247">
        <v>1</v>
      </c>
      <c r="Q266" s="247">
        <v>1.5</v>
      </c>
      <c r="R266" s="247">
        <v>1.6</v>
      </c>
      <c r="S266" s="247">
        <v>1.6</v>
      </c>
      <c r="T266" s="247">
        <v>1.8</v>
      </c>
      <c r="V266" s="232"/>
      <c r="W266" s="232"/>
      <c r="X266" s="232"/>
      <c r="Y266" s="232"/>
    </row>
    <row r="267" spans="1:25" s="228" customFormat="1" ht="12.75">
      <c r="A267" s="300" t="s">
        <v>195</v>
      </c>
      <c r="B267" s="301" t="s">
        <v>22</v>
      </c>
      <c r="C267" s="256"/>
      <c r="D267" s="267"/>
      <c r="E267" s="267"/>
      <c r="F267" s="272"/>
      <c r="G267" s="270"/>
      <c r="H267" s="253"/>
      <c r="I267" s="253"/>
      <c r="J267" s="253"/>
      <c r="K267" s="253"/>
      <c r="L267" s="247"/>
      <c r="M267" s="247"/>
      <c r="N267" s="247"/>
      <c r="O267" s="247"/>
      <c r="P267" s="247"/>
      <c r="Q267" s="247"/>
      <c r="R267" s="247"/>
      <c r="S267" s="247"/>
      <c r="T267" s="247"/>
      <c r="V267" s="232"/>
      <c r="W267" s="232"/>
      <c r="X267" s="232"/>
      <c r="Y267" s="232"/>
    </row>
    <row r="268" spans="1:25" s="228" customFormat="1" ht="12.75">
      <c r="A268" s="303" t="s">
        <v>193</v>
      </c>
      <c r="B268" s="301" t="s">
        <v>137</v>
      </c>
      <c r="C268" s="256">
        <v>1</v>
      </c>
      <c r="D268" s="267"/>
      <c r="E268" s="267"/>
      <c r="F268" s="272"/>
      <c r="G268" s="270" t="s">
        <v>298</v>
      </c>
      <c r="H268" s="253"/>
      <c r="I268" s="253"/>
      <c r="J268" s="253"/>
      <c r="K268" s="253"/>
      <c r="L268" s="247">
        <v>160</v>
      </c>
      <c r="M268" s="247"/>
      <c r="N268" s="247"/>
      <c r="O268" s="247">
        <v>200</v>
      </c>
      <c r="P268" s="247">
        <v>220</v>
      </c>
      <c r="Q268" s="247">
        <v>260</v>
      </c>
      <c r="R268" s="247">
        <v>400</v>
      </c>
      <c r="S268" s="247">
        <v>450</v>
      </c>
      <c r="T268" s="247">
        <v>500</v>
      </c>
      <c r="V268" s="232"/>
      <c r="W268" s="232"/>
      <c r="X268" s="232"/>
      <c r="Y268" s="232"/>
    </row>
    <row r="269" spans="1:25" s="228" customFormat="1" ht="12.75">
      <c r="A269" s="303" t="s">
        <v>194</v>
      </c>
      <c r="B269" s="301" t="s">
        <v>137</v>
      </c>
      <c r="C269" s="256">
        <v>1</v>
      </c>
      <c r="D269" s="267"/>
      <c r="E269" s="267"/>
      <c r="F269" s="273"/>
      <c r="G269" s="270" t="s">
        <v>298</v>
      </c>
      <c r="H269" s="253"/>
      <c r="I269" s="253"/>
      <c r="J269" s="253"/>
      <c r="K269" s="253"/>
      <c r="L269" s="247">
        <v>170</v>
      </c>
      <c r="M269" s="247"/>
      <c r="N269" s="247"/>
      <c r="O269" s="247">
        <v>50</v>
      </c>
      <c r="P269" s="247">
        <v>60</v>
      </c>
      <c r="Q269" s="247">
        <v>60</v>
      </c>
      <c r="R269" s="247">
        <v>70</v>
      </c>
      <c r="S269" s="247">
        <v>80</v>
      </c>
      <c r="T269" s="247">
        <v>90</v>
      </c>
      <c r="V269" s="232"/>
      <c r="W269" s="232"/>
      <c r="X269" s="232"/>
      <c r="Y269" s="232"/>
    </row>
    <row r="270" spans="1:25" s="228" customFormat="1" ht="31.5">
      <c r="A270" s="302" t="s">
        <v>71</v>
      </c>
      <c r="B270" s="301" t="s">
        <v>203</v>
      </c>
      <c r="C270" s="256">
        <v>1</v>
      </c>
      <c r="D270" s="265"/>
      <c r="E270" s="265"/>
      <c r="F270" s="265"/>
      <c r="G270" s="270" t="s">
        <v>298</v>
      </c>
      <c r="H270" s="253"/>
      <c r="I270" s="253"/>
      <c r="J270" s="253"/>
      <c r="K270" s="253"/>
      <c r="L270" s="247"/>
      <c r="M270" s="247"/>
      <c r="N270" s="247"/>
      <c r="O270" s="247"/>
      <c r="P270" s="247"/>
      <c r="Q270" s="247"/>
      <c r="R270" s="247"/>
      <c r="S270" s="247"/>
      <c r="T270" s="247"/>
      <c r="V270" s="232"/>
      <c r="W270" s="232"/>
      <c r="X270" s="232"/>
      <c r="Y270" s="232"/>
    </row>
    <row r="271" spans="1:20" ht="12.75">
      <c r="A271" s="303" t="s">
        <v>787</v>
      </c>
      <c r="B271" s="301" t="s">
        <v>203</v>
      </c>
      <c r="C271" s="256">
        <v>1</v>
      </c>
      <c r="D271" s="272"/>
      <c r="E271" s="272"/>
      <c r="F271" s="272"/>
      <c r="G271" s="270" t="s">
        <v>298</v>
      </c>
      <c r="H271" s="253"/>
      <c r="I271" s="253"/>
      <c r="J271" s="253"/>
      <c r="K271" s="253"/>
      <c r="L271" s="247">
        <v>90</v>
      </c>
      <c r="M271" s="247"/>
      <c r="N271" s="247"/>
      <c r="O271" s="247">
        <v>93.7</v>
      </c>
      <c r="P271" s="247">
        <v>94.3</v>
      </c>
      <c r="Q271" s="247">
        <v>93.5</v>
      </c>
      <c r="R271" s="247">
        <v>94.1</v>
      </c>
      <c r="S271" s="247">
        <v>93.4</v>
      </c>
      <c r="T271" s="247">
        <v>94.1</v>
      </c>
    </row>
    <row r="272" spans="1:20" ht="12.75">
      <c r="A272" s="303" t="s">
        <v>788</v>
      </c>
      <c r="B272" s="301" t="s">
        <v>203</v>
      </c>
      <c r="C272" s="256">
        <v>1</v>
      </c>
      <c r="D272" s="273"/>
      <c r="E272" s="273"/>
      <c r="F272" s="273"/>
      <c r="G272" s="270" t="s">
        <v>298</v>
      </c>
      <c r="H272" s="253"/>
      <c r="I272" s="253"/>
      <c r="J272" s="253"/>
      <c r="K272" s="253"/>
      <c r="L272" s="247"/>
      <c r="M272" s="247"/>
      <c r="N272" s="247"/>
      <c r="O272" s="247"/>
      <c r="P272" s="247"/>
      <c r="Q272" s="247"/>
      <c r="R272" s="247"/>
      <c r="S272" s="247"/>
      <c r="T272" s="247"/>
    </row>
    <row r="273" spans="1:20" ht="31.5">
      <c r="A273" s="302" t="s">
        <v>789</v>
      </c>
      <c r="B273" s="301" t="s">
        <v>247</v>
      </c>
      <c r="C273" s="256">
        <v>1</v>
      </c>
      <c r="D273" s="267"/>
      <c r="E273" s="267"/>
      <c r="F273" s="267"/>
      <c r="G273" s="270" t="s">
        <v>298</v>
      </c>
      <c r="H273" s="253"/>
      <c r="I273" s="253"/>
      <c r="J273" s="253"/>
      <c r="K273" s="253"/>
      <c r="L273" s="247"/>
      <c r="M273" s="247"/>
      <c r="N273" s="247"/>
      <c r="O273" s="247"/>
      <c r="P273" s="247"/>
      <c r="Q273" s="247"/>
      <c r="R273" s="247"/>
      <c r="S273" s="247"/>
      <c r="T273" s="247"/>
    </row>
    <row r="274" spans="1:20" ht="12.75">
      <c r="A274" s="300" t="s">
        <v>196</v>
      </c>
      <c r="B274" s="310"/>
      <c r="C274" s="256"/>
      <c r="D274" s="267"/>
      <c r="E274" s="267"/>
      <c r="F274" s="267"/>
      <c r="G274" s="270"/>
      <c r="H274" s="253"/>
      <c r="I274" s="253"/>
      <c r="J274" s="253"/>
      <c r="K274" s="253"/>
      <c r="L274" s="247"/>
      <c r="M274" s="247"/>
      <c r="N274" s="247"/>
      <c r="O274" s="247"/>
      <c r="P274" s="247"/>
      <c r="Q274" s="247"/>
      <c r="R274" s="247"/>
      <c r="S274" s="247"/>
      <c r="T274" s="247"/>
    </row>
    <row r="275" spans="1:21" ht="12.75">
      <c r="A275" s="303" t="s">
        <v>790</v>
      </c>
      <c r="B275" s="301" t="s">
        <v>197</v>
      </c>
      <c r="C275" s="256">
        <v>1</v>
      </c>
      <c r="D275" s="267"/>
      <c r="E275" s="267"/>
      <c r="F275" s="267"/>
      <c r="G275" s="270" t="s">
        <v>298</v>
      </c>
      <c r="H275" s="253"/>
      <c r="I275" s="253"/>
      <c r="J275" s="253"/>
      <c r="K275" s="253"/>
      <c r="L275" s="247">
        <v>110</v>
      </c>
      <c r="M275" s="247"/>
      <c r="N275" s="247"/>
      <c r="O275" s="247">
        <v>116.5</v>
      </c>
      <c r="P275" s="247">
        <v>116.5</v>
      </c>
      <c r="Q275" s="247">
        <v>116.5</v>
      </c>
      <c r="R275" s="247">
        <v>116.5</v>
      </c>
      <c r="S275" s="247">
        <v>116.5</v>
      </c>
      <c r="T275" s="247">
        <v>116.5</v>
      </c>
      <c r="U275" s="256"/>
    </row>
    <row r="276" spans="1:21" ht="12.75">
      <c r="A276" s="303" t="s">
        <v>791</v>
      </c>
      <c r="B276" s="301"/>
      <c r="C276" s="256"/>
      <c r="D276" s="267"/>
      <c r="E276" s="267"/>
      <c r="F276" s="267"/>
      <c r="G276" s="270"/>
      <c r="H276" s="253"/>
      <c r="I276" s="253"/>
      <c r="J276" s="253"/>
      <c r="K276" s="253"/>
      <c r="L276" s="247"/>
      <c r="M276" s="247"/>
      <c r="N276" s="247"/>
      <c r="O276" s="247"/>
      <c r="P276" s="247"/>
      <c r="Q276" s="247"/>
      <c r="R276" s="247"/>
      <c r="S276" s="247"/>
      <c r="T276" s="247"/>
      <c r="U276" s="256"/>
    </row>
    <row r="277" spans="1:21" ht="12.75">
      <c r="A277" s="304" t="s">
        <v>792</v>
      </c>
      <c r="B277" s="301" t="s">
        <v>198</v>
      </c>
      <c r="C277" s="256">
        <v>1</v>
      </c>
      <c r="D277" s="257"/>
      <c r="E277" s="257"/>
      <c r="F277" s="257"/>
      <c r="G277" s="270" t="s">
        <v>298</v>
      </c>
      <c r="H277" s="253"/>
      <c r="I277" s="253"/>
      <c r="J277" s="253"/>
      <c r="K277" s="253"/>
      <c r="L277" s="247"/>
      <c r="M277" s="247"/>
      <c r="N277" s="247"/>
      <c r="O277" s="247"/>
      <c r="P277" s="247"/>
      <c r="Q277" s="247"/>
      <c r="R277" s="247"/>
      <c r="S277" s="247"/>
      <c r="T277" s="247"/>
      <c r="U277" s="256"/>
    </row>
    <row r="278" spans="1:21" ht="12.75">
      <c r="A278" s="304" t="s">
        <v>793</v>
      </c>
      <c r="B278" s="301" t="s">
        <v>198</v>
      </c>
      <c r="C278" s="256">
        <v>1</v>
      </c>
      <c r="D278" s="257"/>
      <c r="E278" s="257"/>
      <c r="F278" s="257"/>
      <c r="G278" s="270" t="s">
        <v>298</v>
      </c>
      <c r="H278" s="253"/>
      <c r="I278" s="253"/>
      <c r="J278" s="253"/>
      <c r="K278" s="253"/>
      <c r="L278" s="247"/>
      <c r="M278" s="247"/>
      <c r="N278" s="247"/>
      <c r="O278" s="247"/>
      <c r="P278" s="247"/>
      <c r="Q278" s="247"/>
      <c r="R278" s="247"/>
      <c r="S278" s="247"/>
      <c r="T278" s="247"/>
      <c r="U278" s="256"/>
    </row>
    <row r="279" spans="1:21" ht="12.75">
      <c r="A279" s="304" t="s">
        <v>794</v>
      </c>
      <c r="B279" s="301" t="s">
        <v>198</v>
      </c>
      <c r="C279" s="256">
        <v>1</v>
      </c>
      <c r="D279" s="257"/>
      <c r="E279" s="257"/>
      <c r="F279" s="257"/>
      <c r="G279" s="270" t="s">
        <v>298</v>
      </c>
      <c r="H279" s="253"/>
      <c r="I279" s="253"/>
      <c r="J279" s="253"/>
      <c r="K279" s="253"/>
      <c r="L279" s="247"/>
      <c r="M279" s="247"/>
      <c r="N279" s="247"/>
      <c r="O279" s="247"/>
      <c r="P279" s="247"/>
      <c r="Q279" s="247"/>
      <c r="R279" s="247"/>
      <c r="S279" s="247"/>
      <c r="T279" s="247"/>
      <c r="U279" s="256"/>
    </row>
    <row r="280" spans="1:21" ht="31.5">
      <c r="A280" s="304" t="s">
        <v>795</v>
      </c>
      <c r="B280" s="301" t="s">
        <v>447</v>
      </c>
      <c r="C280" s="256">
        <v>1</v>
      </c>
      <c r="D280" s="257"/>
      <c r="E280" s="257"/>
      <c r="F280" s="257"/>
      <c r="G280" s="270" t="s">
        <v>298</v>
      </c>
      <c r="H280" s="253"/>
      <c r="I280" s="253"/>
      <c r="J280" s="253"/>
      <c r="K280" s="253"/>
      <c r="L280" s="247"/>
      <c r="M280" s="247"/>
      <c r="N280" s="247"/>
      <c r="O280" s="247"/>
      <c r="P280" s="247"/>
      <c r="Q280" s="247"/>
      <c r="R280" s="247"/>
      <c r="S280" s="247"/>
      <c r="T280" s="247"/>
      <c r="U280" s="256"/>
    </row>
    <row r="281" spans="1:21" ht="12.75">
      <c r="A281" s="304" t="s">
        <v>796</v>
      </c>
      <c r="B281" s="301" t="s">
        <v>198</v>
      </c>
      <c r="C281" s="256">
        <v>1</v>
      </c>
      <c r="D281" s="257"/>
      <c r="E281" s="257"/>
      <c r="F281" s="257"/>
      <c r="G281" s="270" t="s">
        <v>298</v>
      </c>
      <c r="H281" s="253"/>
      <c r="I281" s="253"/>
      <c r="J281" s="253"/>
      <c r="K281" s="253"/>
      <c r="L281" s="247"/>
      <c r="M281" s="247"/>
      <c r="N281" s="247"/>
      <c r="O281" s="247"/>
      <c r="P281" s="247"/>
      <c r="Q281" s="247"/>
      <c r="R281" s="247"/>
      <c r="S281" s="247"/>
      <c r="T281" s="247"/>
      <c r="U281" s="256"/>
    </row>
    <row r="282" spans="1:21" ht="18">
      <c r="A282" s="303" t="s">
        <v>797</v>
      </c>
      <c r="B282" s="301" t="s">
        <v>68</v>
      </c>
      <c r="C282" s="256">
        <v>1</v>
      </c>
      <c r="D282" s="267"/>
      <c r="E282" s="267"/>
      <c r="F282" s="267"/>
      <c r="G282" s="270" t="s">
        <v>298</v>
      </c>
      <c r="H282" s="253"/>
      <c r="I282" s="253"/>
      <c r="J282" s="253"/>
      <c r="K282" s="253"/>
      <c r="L282" s="247">
        <v>275</v>
      </c>
      <c r="M282" s="247"/>
      <c r="N282" s="247"/>
      <c r="O282" s="247"/>
      <c r="P282" s="247"/>
      <c r="Q282" s="247"/>
      <c r="R282" s="247"/>
      <c r="S282" s="247"/>
      <c r="T282" s="247"/>
      <c r="U282" s="256"/>
    </row>
    <row r="283" spans="1:21" ht="12.75">
      <c r="A283" s="303" t="s">
        <v>798</v>
      </c>
      <c r="B283" s="301" t="s">
        <v>69</v>
      </c>
      <c r="C283" s="256">
        <v>1</v>
      </c>
      <c r="D283" s="267"/>
      <c r="E283" s="267"/>
      <c r="F283" s="267"/>
      <c r="G283" s="270" t="s">
        <v>298</v>
      </c>
      <c r="H283" s="253"/>
      <c r="I283" s="253"/>
      <c r="J283" s="253"/>
      <c r="K283" s="253"/>
      <c r="L283" s="247">
        <v>31</v>
      </c>
      <c r="M283" s="247"/>
      <c r="N283" s="247"/>
      <c r="O283" s="247"/>
      <c r="P283" s="247"/>
      <c r="Q283" s="247"/>
      <c r="R283" s="247"/>
      <c r="S283" s="247"/>
      <c r="T283" s="247"/>
      <c r="U283" s="256"/>
    </row>
    <row r="284" spans="1:21" ht="12.75">
      <c r="A284" s="303" t="s">
        <v>70</v>
      </c>
      <c r="B284" s="301"/>
      <c r="C284" s="256"/>
      <c r="D284" s="267"/>
      <c r="E284" s="267"/>
      <c r="F284" s="267"/>
      <c r="G284" s="270"/>
      <c r="H284" s="253"/>
      <c r="I284" s="253"/>
      <c r="J284" s="253"/>
      <c r="K284" s="253"/>
      <c r="L284" s="247"/>
      <c r="M284" s="247"/>
      <c r="N284" s="247"/>
      <c r="O284" s="247"/>
      <c r="P284" s="247"/>
      <c r="Q284" s="247"/>
      <c r="R284" s="247"/>
      <c r="S284" s="247"/>
      <c r="T284" s="247"/>
      <c r="U284" s="256"/>
    </row>
    <row r="285" spans="1:21" ht="21">
      <c r="A285" s="304" t="s">
        <v>799</v>
      </c>
      <c r="B285" s="301" t="s">
        <v>69</v>
      </c>
      <c r="C285" s="256">
        <v>1</v>
      </c>
      <c r="D285" s="267"/>
      <c r="E285" s="267"/>
      <c r="F285" s="267"/>
      <c r="G285" s="270" t="s">
        <v>298</v>
      </c>
      <c r="H285" s="253"/>
      <c r="I285" s="253"/>
      <c r="J285" s="253"/>
      <c r="K285" s="253"/>
      <c r="L285" s="247"/>
      <c r="M285" s="247"/>
      <c r="N285" s="247"/>
      <c r="O285" s="247"/>
      <c r="P285" s="247"/>
      <c r="Q285" s="247"/>
      <c r="R285" s="247"/>
      <c r="S285" s="247"/>
      <c r="T285" s="247"/>
      <c r="U285" s="256"/>
    </row>
    <row r="286" spans="1:21" ht="12.75">
      <c r="A286" s="303" t="s">
        <v>800</v>
      </c>
      <c r="B286" s="301" t="s">
        <v>69</v>
      </c>
      <c r="C286" s="256">
        <v>1</v>
      </c>
      <c r="D286" s="267"/>
      <c r="E286" s="267"/>
      <c r="F286" s="267"/>
      <c r="G286" s="270" t="s">
        <v>298</v>
      </c>
      <c r="H286" s="253"/>
      <c r="I286" s="253"/>
      <c r="J286" s="253"/>
      <c r="K286" s="253"/>
      <c r="L286" s="247">
        <v>180</v>
      </c>
      <c r="M286" s="247"/>
      <c r="N286" s="247"/>
      <c r="O286" s="247"/>
      <c r="P286" s="247"/>
      <c r="Q286" s="247"/>
      <c r="R286" s="247"/>
      <c r="S286" s="247"/>
      <c r="T286" s="247"/>
      <c r="U286" s="256"/>
    </row>
    <row r="287" spans="1:21" ht="12.75">
      <c r="A287" s="303" t="s">
        <v>801</v>
      </c>
      <c r="B287" s="301" t="s">
        <v>802</v>
      </c>
      <c r="C287" s="256">
        <v>1</v>
      </c>
      <c r="D287" s="267"/>
      <c r="E287" s="267"/>
      <c r="F287" s="265"/>
      <c r="G287" s="270" t="s">
        <v>298</v>
      </c>
      <c r="H287" s="253"/>
      <c r="I287" s="253"/>
      <c r="J287" s="253"/>
      <c r="K287" s="253"/>
      <c r="L287" s="247"/>
      <c r="M287" s="247"/>
      <c r="N287" s="247"/>
      <c r="O287" s="247"/>
      <c r="P287" s="247"/>
      <c r="Q287" s="247"/>
      <c r="R287" s="247"/>
      <c r="S287" s="247"/>
      <c r="T287" s="247"/>
      <c r="U287" s="256"/>
    </row>
    <row r="288" spans="1:21" ht="12.75">
      <c r="A288" s="303" t="s">
        <v>803</v>
      </c>
      <c r="B288" s="301" t="s">
        <v>802</v>
      </c>
      <c r="C288" s="256">
        <v>1</v>
      </c>
      <c r="D288" s="267"/>
      <c r="E288" s="267"/>
      <c r="F288" s="273"/>
      <c r="G288" s="270" t="s">
        <v>298</v>
      </c>
      <c r="H288" s="253"/>
      <c r="I288" s="253"/>
      <c r="J288" s="253"/>
      <c r="K288" s="253"/>
      <c r="L288" s="247"/>
      <c r="M288" s="247"/>
      <c r="N288" s="247"/>
      <c r="O288" s="247"/>
      <c r="P288" s="247"/>
      <c r="Q288" s="247"/>
      <c r="R288" s="247"/>
      <c r="S288" s="247"/>
      <c r="T288" s="247"/>
      <c r="U288" s="256"/>
    </row>
    <row r="289" spans="1:20" ht="21">
      <c r="A289" s="303" t="s">
        <v>804</v>
      </c>
      <c r="B289" s="301" t="s">
        <v>805</v>
      </c>
      <c r="C289" s="256">
        <v>1</v>
      </c>
      <c r="D289" s="257"/>
      <c r="E289" s="257"/>
      <c r="F289" s="257"/>
      <c r="G289" s="270" t="s">
        <v>298</v>
      </c>
      <c r="H289" s="253"/>
      <c r="I289" s="253"/>
      <c r="J289" s="253"/>
      <c r="K289" s="253"/>
      <c r="L289" s="247">
        <v>53.2</v>
      </c>
      <c r="M289" s="247"/>
      <c r="N289" s="247"/>
      <c r="O289" s="247">
        <v>51.7</v>
      </c>
      <c r="P289" s="247">
        <v>65</v>
      </c>
      <c r="Q289" s="247">
        <v>55</v>
      </c>
      <c r="R289" s="247">
        <v>70</v>
      </c>
      <c r="S289" s="247">
        <v>60</v>
      </c>
      <c r="T289" s="247">
        <v>75</v>
      </c>
    </row>
    <row r="290" spans="1:20" ht="21">
      <c r="A290" s="300" t="s">
        <v>189</v>
      </c>
      <c r="B290" s="301" t="s">
        <v>806</v>
      </c>
      <c r="C290" s="256">
        <v>1</v>
      </c>
      <c r="D290" s="265"/>
      <c r="E290" s="265"/>
      <c r="F290" s="265"/>
      <c r="G290" s="270" t="s">
        <v>298</v>
      </c>
      <c r="H290" s="253"/>
      <c r="I290" s="253"/>
      <c r="J290" s="253"/>
      <c r="K290" s="253"/>
      <c r="L290" s="247">
        <v>2.6</v>
      </c>
      <c r="M290" s="247"/>
      <c r="N290" s="247"/>
      <c r="O290" s="247">
        <v>1.5</v>
      </c>
      <c r="P290" s="247">
        <v>1.52</v>
      </c>
      <c r="Q290" s="247">
        <v>1.52</v>
      </c>
      <c r="R290" s="247">
        <v>1.54</v>
      </c>
      <c r="S290" s="247">
        <v>1.54</v>
      </c>
      <c r="T290" s="247">
        <v>1.56</v>
      </c>
    </row>
    <row r="291" spans="1:20" ht="12.75">
      <c r="A291" s="302" t="s">
        <v>807</v>
      </c>
      <c r="B291" s="301"/>
      <c r="C291" s="256"/>
      <c r="D291" s="272"/>
      <c r="E291" s="272"/>
      <c r="F291" s="272"/>
      <c r="G291" s="270"/>
      <c r="H291" s="253"/>
      <c r="I291" s="253"/>
      <c r="J291" s="253"/>
      <c r="K291" s="253"/>
      <c r="L291" s="247"/>
      <c r="M291" s="247"/>
      <c r="N291" s="247"/>
      <c r="O291" s="247"/>
      <c r="P291" s="247"/>
      <c r="Q291" s="247"/>
      <c r="R291" s="247"/>
      <c r="S291" s="247"/>
      <c r="T291" s="247"/>
    </row>
    <row r="292" spans="1:20" ht="12.75">
      <c r="A292" s="303" t="s">
        <v>744</v>
      </c>
      <c r="B292" s="301" t="s">
        <v>806</v>
      </c>
      <c r="C292" s="256">
        <v>1</v>
      </c>
      <c r="D292" s="272"/>
      <c r="E292" s="272"/>
      <c r="F292" s="272"/>
      <c r="G292" s="270" t="s">
        <v>298</v>
      </c>
      <c r="H292" s="253"/>
      <c r="I292" s="253"/>
      <c r="J292" s="253"/>
      <c r="K292" s="253"/>
      <c r="L292" s="247"/>
      <c r="M292" s="247"/>
      <c r="N292" s="247"/>
      <c r="O292" s="247"/>
      <c r="P292" s="247"/>
      <c r="Q292" s="247"/>
      <c r="R292" s="247"/>
      <c r="S292" s="247"/>
      <c r="T292" s="247"/>
    </row>
    <row r="293" spans="1:21" ht="21">
      <c r="A293" s="303" t="s">
        <v>808</v>
      </c>
      <c r="B293" s="301" t="s">
        <v>806</v>
      </c>
      <c r="C293" s="256">
        <v>1</v>
      </c>
      <c r="D293" s="272"/>
      <c r="E293" s="272"/>
      <c r="F293" s="272"/>
      <c r="G293" s="270" t="s">
        <v>298</v>
      </c>
      <c r="H293" s="253"/>
      <c r="I293" s="253"/>
      <c r="J293" s="253"/>
      <c r="K293" s="253"/>
      <c r="L293" s="247"/>
      <c r="M293" s="247"/>
      <c r="N293" s="247"/>
      <c r="O293" s="247"/>
      <c r="P293" s="247"/>
      <c r="Q293" s="247"/>
      <c r="R293" s="247"/>
      <c r="S293" s="247"/>
      <c r="T293" s="247"/>
      <c r="U293" s="256"/>
    </row>
    <row r="294" spans="1:21" ht="31.5">
      <c r="A294" s="303" t="s">
        <v>809</v>
      </c>
      <c r="B294" s="301" t="s">
        <v>806</v>
      </c>
      <c r="C294" s="256">
        <v>1</v>
      </c>
      <c r="D294" s="273"/>
      <c r="E294" s="273"/>
      <c r="F294" s="273"/>
      <c r="G294" s="270" t="s">
        <v>298</v>
      </c>
      <c r="H294" s="253"/>
      <c r="I294" s="253"/>
      <c r="J294" s="253"/>
      <c r="K294" s="253"/>
      <c r="L294" s="247">
        <v>2.6</v>
      </c>
      <c r="M294" s="247"/>
      <c r="N294" s="247"/>
      <c r="O294" s="247">
        <f aca="true" t="shared" si="33" ref="O294:T294">O290</f>
        <v>1.5</v>
      </c>
      <c r="P294" s="247">
        <f t="shared" si="33"/>
        <v>1.52</v>
      </c>
      <c r="Q294" s="247">
        <f t="shared" si="33"/>
        <v>1.52</v>
      </c>
      <c r="R294" s="247">
        <f t="shared" si="33"/>
        <v>1.54</v>
      </c>
      <c r="S294" s="247">
        <f t="shared" si="33"/>
        <v>1.54</v>
      </c>
      <c r="T294" s="247">
        <f t="shared" si="33"/>
        <v>1.56</v>
      </c>
      <c r="U294" s="256"/>
    </row>
    <row r="295" spans="1:20" ht="21">
      <c r="A295" s="302" t="s">
        <v>810</v>
      </c>
      <c r="B295" s="301" t="s">
        <v>811</v>
      </c>
      <c r="C295" s="256">
        <v>1</v>
      </c>
      <c r="D295" s="267"/>
      <c r="E295" s="267"/>
      <c r="F295" s="265"/>
      <c r="G295" s="270" t="s">
        <v>298</v>
      </c>
      <c r="H295" s="253"/>
      <c r="I295" s="253"/>
      <c r="J295" s="253"/>
      <c r="K295" s="253"/>
      <c r="L295" s="247">
        <v>17</v>
      </c>
      <c r="M295" s="247"/>
      <c r="N295" s="247"/>
      <c r="O295" s="247">
        <v>16.2</v>
      </c>
      <c r="P295" s="247">
        <v>17.2</v>
      </c>
      <c r="Q295" s="247">
        <v>16.5</v>
      </c>
      <c r="R295" s="247">
        <v>17.5</v>
      </c>
      <c r="S295" s="247">
        <v>17</v>
      </c>
      <c r="T295" s="247">
        <v>18</v>
      </c>
    </row>
    <row r="296" spans="1:20" ht="21">
      <c r="A296" s="302" t="s">
        <v>815</v>
      </c>
      <c r="B296" s="301" t="s">
        <v>215</v>
      </c>
      <c r="C296" s="256">
        <v>1</v>
      </c>
      <c r="D296" s="267"/>
      <c r="E296" s="267"/>
      <c r="F296" s="267"/>
      <c r="G296" s="270" t="s">
        <v>298</v>
      </c>
      <c r="H296" s="253"/>
      <c r="I296" s="253"/>
      <c r="J296" s="253"/>
      <c r="K296" s="253"/>
      <c r="L296" s="247">
        <v>3.193</v>
      </c>
      <c r="M296" s="247"/>
      <c r="N296" s="247"/>
      <c r="O296" s="247">
        <v>3.345</v>
      </c>
      <c r="P296" s="247">
        <v>3.3</v>
      </c>
      <c r="Q296" s="247">
        <v>3.445</v>
      </c>
      <c r="R296" s="247">
        <v>3.4</v>
      </c>
      <c r="S296" s="247">
        <v>3.545</v>
      </c>
      <c r="T296" s="247">
        <v>3.5</v>
      </c>
    </row>
    <row r="297" spans="1:20" ht="21">
      <c r="A297" s="302" t="s">
        <v>815</v>
      </c>
      <c r="B297" s="301" t="s">
        <v>816</v>
      </c>
      <c r="C297" s="256">
        <v>1</v>
      </c>
      <c r="D297" s="267"/>
      <c r="E297" s="267"/>
      <c r="F297" s="267"/>
      <c r="G297" s="270" t="s">
        <v>298</v>
      </c>
      <c r="H297" s="253"/>
      <c r="I297" s="253"/>
      <c r="J297" s="253"/>
      <c r="K297" s="253"/>
      <c r="L297" s="247">
        <v>163.7</v>
      </c>
      <c r="M297" s="247"/>
      <c r="N297" s="247"/>
      <c r="O297" s="247">
        <v>167.25</v>
      </c>
      <c r="P297" s="247">
        <v>165</v>
      </c>
      <c r="Q297" s="247">
        <v>172.25</v>
      </c>
      <c r="R297" s="247">
        <v>170</v>
      </c>
      <c r="S297" s="247">
        <v>177.25</v>
      </c>
      <c r="T297" s="247">
        <v>175</v>
      </c>
    </row>
    <row r="298" spans="1:21" ht="12.75">
      <c r="A298" s="303"/>
      <c r="B298" s="301"/>
      <c r="C298" s="256"/>
      <c r="D298" s="267"/>
      <c r="E298" s="267"/>
      <c r="F298" s="267"/>
      <c r="G298" s="270"/>
      <c r="H298" s="253"/>
      <c r="I298" s="253"/>
      <c r="J298" s="253"/>
      <c r="K298" s="253"/>
      <c r="L298" s="247"/>
      <c r="M298" s="247"/>
      <c r="N298" s="247"/>
      <c r="O298" s="247"/>
      <c r="P298" s="247"/>
      <c r="Q298" s="247"/>
      <c r="R298" s="247"/>
      <c r="S298" s="247"/>
      <c r="T298" s="247"/>
      <c r="U298" s="256"/>
    </row>
    <row r="299" spans="1:21" ht="14.25">
      <c r="A299" s="299" t="s">
        <v>824</v>
      </c>
      <c r="B299" s="269"/>
      <c r="C299" s="256"/>
      <c r="D299" s="267"/>
      <c r="E299" s="267"/>
      <c r="F299" s="267"/>
      <c r="G299" s="270"/>
      <c r="H299" s="253"/>
      <c r="I299" s="253"/>
      <c r="J299" s="253"/>
      <c r="K299" s="253"/>
      <c r="L299" s="247"/>
      <c r="M299" s="247"/>
      <c r="N299" s="247"/>
      <c r="O299" s="247"/>
      <c r="P299" s="247"/>
      <c r="Q299" s="247"/>
      <c r="R299" s="247"/>
      <c r="S299" s="247"/>
      <c r="T299" s="247"/>
      <c r="U299" s="256"/>
    </row>
    <row r="300" spans="1:20" ht="21">
      <c r="A300" s="311" t="s">
        <v>7</v>
      </c>
      <c r="B300" s="301" t="s">
        <v>430</v>
      </c>
      <c r="C300" s="256">
        <v>1</v>
      </c>
      <c r="D300" s="292"/>
      <c r="E300" s="292"/>
      <c r="F300" s="292"/>
      <c r="G300" s="293" t="s">
        <v>298</v>
      </c>
      <c r="H300" s="253"/>
      <c r="I300" s="253"/>
      <c r="J300" s="253"/>
      <c r="K300" s="253"/>
      <c r="L300" s="247">
        <v>0.45</v>
      </c>
      <c r="M300" s="247"/>
      <c r="N300" s="247"/>
      <c r="O300" s="247">
        <v>0.5</v>
      </c>
      <c r="P300" s="247">
        <v>0.6</v>
      </c>
      <c r="Q300" s="247">
        <v>0.7</v>
      </c>
      <c r="R300" s="247">
        <v>0.8</v>
      </c>
      <c r="S300" s="247">
        <v>0.9</v>
      </c>
      <c r="T300" s="247">
        <v>1.2</v>
      </c>
    </row>
    <row r="301" spans="1:20" ht="12.75">
      <c r="A301" s="302"/>
      <c r="B301" s="301" t="s">
        <v>499</v>
      </c>
      <c r="C301" s="256">
        <v>1</v>
      </c>
      <c r="D301" s="267"/>
      <c r="E301" s="267"/>
      <c r="F301" s="267"/>
      <c r="G301" s="270" t="s">
        <v>297</v>
      </c>
      <c r="H301" s="253"/>
      <c r="I301" s="253"/>
      <c r="J301" s="253"/>
      <c r="K301" s="253"/>
      <c r="L301" s="247" t="e">
        <f>L300/#REF!*100</f>
        <v>#REF!</v>
      </c>
      <c r="M301" s="247"/>
      <c r="N301" s="247"/>
      <c r="O301" s="247">
        <v>132</v>
      </c>
      <c r="P301" s="247">
        <v>158</v>
      </c>
      <c r="Q301" s="247">
        <v>140</v>
      </c>
      <c r="R301" s="247">
        <v>133</v>
      </c>
      <c r="S301" s="247">
        <v>128</v>
      </c>
      <c r="T301" s="247">
        <v>150</v>
      </c>
    </row>
    <row r="302" spans="1:20" ht="12.75">
      <c r="A302" s="312" t="s">
        <v>8</v>
      </c>
      <c r="B302" s="301" t="s">
        <v>430</v>
      </c>
      <c r="C302" s="256">
        <v>1</v>
      </c>
      <c r="D302" s="267"/>
      <c r="E302" s="267"/>
      <c r="F302" s="267"/>
      <c r="G302" s="270" t="s">
        <v>298</v>
      </c>
      <c r="H302" s="253"/>
      <c r="I302" s="253"/>
      <c r="J302" s="253"/>
      <c r="K302" s="253"/>
      <c r="L302" s="247">
        <v>0.27</v>
      </c>
      <c r="M302" s="247"/>
      <c r="N302" s="247"/>
      <c r="O302" s="247">
        <v>0.28</v>
      </c>
      <c r="P302" s="247">
        <v>0.3</v>
      </c>
      <c r="Q302" s="247">
        <v>0.4</v>
      </c>
      <c r="R302" s="247">
        <v>0.43</v>
      </c>
      <c r="S302" s="247">
        <v>0.5</v>
      </c>
      <c r="T302" s="247">
        <v>0.7</v>
      </c>
    </row>
    <row r="303" spans="1:20" ht="12.75">
      <c r="A303" s="303"/>
      <c r="B303" s="301" t="s">
        <v>499</v>
      </c>
      <c r="C303" s="256">
        <v>1</v>
      </c>
      <c r="D303" s="267"/>
      <c r="E303" s="267"/>
      <c r="F303" s="267"/>
      <c r="G303" s="270" t="s">
        <v>297</v>
      </c>
      <c r="H303" s="253"/>
      <c r="I303" s="253"/>
      <c r="J303" s="253"/>
      <c r="K303" s="253"/>
      <c r="L303" s="247" t="e">
        <f>L302/#REF!*100</f>
        <v>#REF!</v>
      </c>
      <c r="M303" s="247"/>
      <c r="N303" s="247"/>
      <c r="O303" s="247">
        <v>127</v>
      </c>
      <c r="P303" s="247">
        <v>136</v>
      </c>
      <c r="Q303" s="247">
        <v>143</v>
      </c>
      <c r="R303" s="247">
        <v>143</v>
      </c>
      <c r="S303" s="247">
        <v>125</v>
      </c>
      <c r="T303" s="247">
        <v>162</v>
      </c>
    </row>
    <row r="304" spans="1:20" ht="12.75">
      <c r="A304" s="312" t="s">
        <v>9</v>
      </c>
      <c r="B304" s="301" t="s">
        <v>430</v>
      </c>
      <c r="C304" s="256">
        <v>1</v>
      </c>
      <c r="D304" s="267"/>
      <c r="E304" s="267"/>
      <c r="F304" s="267"/>
      <c r="G304" s="270" t="s">
        <v>298</v>
      </c>
      <c r="H304" s="253"/>
      <c r="I304" s="253"/>
      <c r="J304" s="253"/>
      <c r="K304" s="253"/>
      <c r="L304" s="247">
        <v>0.2</v>
      </c>
      <c r="M304" s="247"/>
      <c r="N304" s="247"/>
      <c r="O304" s="247">
        <v>0.22</v>
      </c>
      <c r="P304" s="247">
        <v>0.3</v>
      </c>
      <c r="Q304" s="247">
        <v>0.3</v>
      </c>
      <c r="R304" s="247">
        <v>0.37</v>
      </c>
      <c r="S304" s="247">
        <v>0.4</v>
      </c>
      <c r="T304" s="247">
        <v>0.5</v>
      </c>
    </row>
    <row r="305" spans="1:20" ht="12.75">
      <c r="A305" s="303"/>
      <c r="B305" s="301" t="s">
        <v>499</v>
      </c>
      <c r="C305" s="256">
        <v>1</v>
      </c>
      <c r="D305" s="267"/>
      <c r="E305" s="267"/>
      <c r="F305" s="267"/>
      <c r="G305" s="270" t="s">
        <v>297</v>
      </c>
      <c r="H305" s="253"/>
      <c r="I305" s="253"/>
      <c r="J305" s="253"/>
      <c r="K305" s="253"/>
      <c r="L305" s="247" t="e">
        <f>L304/#REF!*100</f>
        <v>#REF!</v>
      </c>
      <c r="M305" s="247"/>
      <c r="N305" s="247"/>
      <c r="O305" s="247">
        <v>137</v>
      </c>
      <c r="P305" s="247">
        <v>187</v>
      </c>
      <c r="Q305" s="247">
        <v>136</v>
      </c>
      <c r="R305" s="247">
        <v>123</v>
      </c>
      <c r="S305" s="247">
        <v>133</v>
      </c>
      <c r="T305" s="247">
        <v>135</v>
      </c>
    </row>
    <row r="306" spans="1:20" ht="12.75">
      <c r="A306" s="311" t="s">
        <v>10</v>
      </c>
      <c r="B306" s="301" t="s">
        <v>430</v>
      </c>
      <c r="C306" s="256">
        <v>1</v>
      </c>
      <c r="D306" s="267"/>
      <c r="E306" s="267"/>
      <c r="F306" s="267"/>
      <c r="G306" s="270" t="s">
        <v>298</v>
      </c>
      <c r="H306" s="253"/>
      <c r="I306" s="253"/>
      <c r="J306" s="253"/>
      <c r="K306" s="253"/>
      <c r="L306" s="247">
        <v>0.25</v>
      </c>
      <c r="M306" s="247"/>
      <c r="N306" s="247"/>
      <c r="O306" s="247">
        <v>0.3</v>
      </c>
      <c r="P306" s="247">
        <v>0.35</v>
      </c>
      <c r="Q306" s="247">
        <v>0.37</v>
      </c>
      <c r="R306" s="247">
        <v>0.5</v>
      </c>
      <c r="S306" s="247">
        <v>0.67</v>
      </c>
      <c r="T306" s="247">
        <v>0.8</v>
      </c>
    </row>
    <row r="307" spans="1:20" ht="12.75">
      <c r="A307" s="303"/>
      <c r="B307" s="301" t="s">
        <v>499</v>
      </c>
      <c r="C307" s="256">
        <v>1</v>
      </c>
      <c r="D307" s="267"/>
      <c r="E307" s="267"/>
      <c r="F307" s="267"/>
      <c r="G307" s="270" t="s">
        <v>297</v>
      </c>
      <c r="H307" s="253"/>
      <c r="I307" s="253"/>
      <c r="J307" s="253"/>
      <c r="K307" s="253"/>
      <c r="L307" s="247" t="e">
        <f>L306/#REF!*100</f>
        <v>#REF!</v>
      </c>
      <c r="M307" s="247"/>
      <c r="N307" s="247"/>
      <c r="O307" s="247">
        <v>170</v>
      </c>
      <c r="P307" s="247">
        <v>205.8</v>
      </c>
      <c r="Q307" s="247">
        <v>123</v>
      </c>
      <c r="R307" s="247">
        <v>142.85</v>
      </c>
      <c r="S307" s="247">
        <v>181.1</v>
      </c>
      <c r="T307" s="247">
        <v>160</v>
      </c>
    </row>
    <row r="308" spans="1:20" ht="12.75">
      <c r="A308" s="312" t="s">
        <v>8</v>
      </c>
      <c r="B308" s="301" t="s">
        <v>430</v>
      </c>
      <c r="C308" s="256">
        <v>1</v>
      </c>
      <c r="D308" s="267"/>
      <c r="E308" s="267"/>
      <c r="F308" s="267"/>
      <c r="G308" s="270" t="s">
        <v>298</v>
      </c>
      <c r="H308" s="253"/>
      <c r="I308" s="253"/>
      <c r="J308" s="253"/>
      <c r="K308" s="253"/>
      <c r="L308" s="247"/>
      <c r="M308" s="247"/>
      <c r="N308" s="247"/>
      <c r="O308" s="247"/>
      <c r="P308" s="247"/>
      <c r="Q308" s="247"/>
      <c r="R308" s="247"/>
      <c r="S308" s="247"/>
      <c r="T308" s="247"/>
    </row>
    <row r="309" spans="1:20" ht="12.75">
      <c r="A309" s="303"/>
      <c r="B309" s="301" t="s">
        <v>499</v>
      </c>
      <c r="C309" s="256">
        <v>1</v>
      </c>
      <c r="D309" s="267"/>
      <c r="E309" s="267"/>
      <c r="F309" s="267"/>
      <c r="G309" s="270" t="s">
        <v>297</v>
      </c>
      <c r="H309" s="253"/>
      <c r="I309" s="253"/>
      <c r="J309" s="253"/>
      <c r="K309" s="253"/>
      <c r="L309" s="247"/>
      <c r="M309" s="247"/>
      <c r="N309" s="247"/>
      <c r="O309" s="247"/>
      <c r="P309" s="247"/>
      <c r="Q309" s="247"/>
      <c r="R309" s="247"/>
      <c r="S309" s="247"/>
      <c r="T309" s="247"/>
    </row>
    <row r="310" spans="1:20" ht="12.75">
      <c r="A310" s="312" t="s">
        <v>9</v>
      </c>
      <c r="B310" s="301" t="s">
        <v>430</v>
      </c>
      <c r="C310" s="256">
        <v>1</v>
      </c>
      <c r="D310" s="267"/>
      <c r="E310" s="267"/>
      <c r="F310" s="267"/>
      <c r="G310" s="270" t="s">
        <v>298</v>
      </c>
      <c r="H310" s="253"/>
      <c r="I310" s="253"/>
      <c r="J310" s="253"/>
      <c r="K310" s="253"/>
      <c r="L310" s="247"/>
      <c r="M310" s="247"/>
      <c r="N310" s="247"/>
      <c r="O310" s="247"/>
      <c r="P310" s="247"/>
      <c r="Q310" s="247"/>
      <c r="R310" s="247"/>
      <c r="S310" s="247"/>
      <c r="T310" s="247"/>
    </row>
    <row r="311" spans="1:20" ht="12.75">
      <c r="A311" s="303"/>
      <c r="B311" s="301" t="s">
        <v>499</v>
      </c>
      <c r="C311" s="256">
        <v>1</v>
      </c>
      <c r="D311" s="267"/>
      <c r="E311" s="267"/>
      <c r="F311" s="267"/>
      <c r="G311" s="270" t="s">
        <v>297</v>
      </c>
      <c r="H311" s="253"/>
      <c r="I311" s="253"/>
      <c r="J311" s="253"/>
      <c r="K311" s="253"/>
      <c r="L311" s="247"/>
      <c r="M311" s="247"/>
      <c r="N311" s="247"/>
      <c r="O311" s="247"/>
      <c r="P311" s="247"/>
      <c r="Q311" s="247"/>
      <c r="R311" s="247"/>
      <c r="S311" s="247"/>
      <c r="T311" s="247"/>
    </row>
    <row r="312" spans="1:20" ht="21">
      <c r="A312" s="302" t="s">
        <v>11</v>
      </c>
      <c r="B312" s="301" t="s">
        <v>430</v>
      </c>
      <c r="C312" s="256">
        <v>1</v>
      </c>
      <c r="D312" s="267"/>
      <c r="E312" s="267"/>
      <c r="F312" s="267"/>
      <c r="G312" s="270" t="s">
        <v>298</v>
      </c>
      <c r="H312" s="253"/>
      <c r="I312" s="253"/>
      <c r="J312" s="253"/>
      <c r="K312" s="253"/>
      <c r="L312" s="247">
        <v>4.15</v>
      </c>
      <c r="M312" s="247"/>
      <c r="N312" s="247"/>
      <c r="O312" s="247">
        <v>4.5</v>
      </c>
      <c r="P312" s="247">
        <v>4.52</v>
      </c>
      <c r="Q312" s="247">
        <v>4.9</v>
      </c>
      <c r="R312" s="247">
        <v>5.1</v>
      </c>
      <c r="S312" s="247">
        <v>5.5</v>
      </c>
      <c r="T312" s="247">
        <v>6</v>
      </c>
    </row>
    <row r="313" spans="1:20" ht="12.75">
      <c r="A313" s="311"/>
      <c r="B313" s="301" t="s">
        <v>499</v>
      </c>
      <c r="C313" s="256">
        <v>1</v>
      </c>
      <c r="D313" s="267"/>
      <c r="E313" s="267"/>
      <c r="F313" s="267"/>
      <c r="G313" s="270" t="s">
        <v>297</v>
      </c>
      <c r="H313" s="253"/>
      <c r="I313" s="253"/>
      <c r="J313" s="253"/>
      <c r="K313" s="253"/>
      <c r="L313" s="247" t="e">
        <f>L312/#REF!*100</f>
        <v>#REF!</v>
      </c>
      <c r="M313" s="247"/>
      <c r="N313" s="247"/>
      <c r="O313" s="247">
        <v>118</v>
      </c>
      <c r="P313" s="247">
        <v>119</v>
      </c>
      <c r="Q313" s="247">
        <v>110</v>
      </c>
      <c r="R313" s="247">
        <v>112.83</v>
      </c>
      <c r="S313" s="247">
        <v>112.24</v>
      </c>
      <c r="T313" s="247">
        <v>117.64</v>
      </c>
    </row>
    <row r="314" spans="1:20" ht="12.75">
      <c r="A314" s="302" t="s">
        <v>10</v>
      </c>
      <c r="B314" s="301" t="s">
        <v>430</v>
      </c>
      <c r="C314" s="256">
        <v>1</v>
      </c>
      <c r="D314" s="267"/>
      <c r="E314" s="267"/>
      <c r="F314" s="267"/>
      <c r="G314" s="270" t="s">
        <v>298</v>
      </c>
      <c r="H314" s="253"/>
      <c r="I314" s="253"/>
      <c r="J314" s="253"/>
      <c r="K314" s="253"/>
      <c r="L314" s="247"/>
      <c r="M314" s="247"/>
      <c r="N314" s="247"/>
      <c r="O314" s="247"/>
      <c r="P314" s="247"/>
      <c r="Q314" s="247"/>
      <c r="R314" s="247"/>
      <c r="S314" s="247"/>
      <c r="T314" s="247"/>
    </row>
    <row r="315" spans="1:25" s="228" customFormat="1" ht="12.75">
      <c r="A315" s="311"/>
      <c r="B315" s="301" t="s">
        <v>499</v>
      </c>
      <c r="C315" s="256">
        <v>1</v>
      </c>
      <c r="D315" s="267"/>
      <c r="E315" s="267"/>
      <c r="F315" s="267"/>
      <c r="G315" s="270" t="s">
        <v>297</v>
      </c>
      <c r="H315" s="253"/>
      <c r="I315" s="253"/>
      <c r="J315" s="253"/>
      <c r="K315" s="253"/>
      <c r="L315" s="247"/>
      <c r="M315" s="247"/>
      <c r="N315" s="247"/>
      <c r="O315" s="247"/>
      <c r="P315" s="247"/>
      <c r="Q315" s="247"/>
      <c r="R315" s="247"/>
      <c r="S315" s="247"/>
      <c r="T315" s="247"/>
      <c r="V315" s="232"/>
      <c r="W315" s="232"/>
      <c r="X315" s="232"/>
      <c r="Y315" s="232"/>
    </row>
    <row r="316" spans="1:25" s="228" customFormat="1" ht="21">
      <c r="A316" s="302" t="s">
        <v>825</v>
      </c>
      <c r="B316" s="301" t="s">
        <v>430</v>
      </c>
      <c r="C316" s="256">
        <v>1</v>
      </c>
      <c r="D316" s="267"/>
      <c r="E316" s="267"/>
      <c r="F316" s="267"/>
      <c r="G316" s="270" t="s">
        <v>298</v>
      </c>
      <c r="H316" s="253"/>
      <c r="I316" s="253"/>
      <c r="J316" s="253"/>
      <c r="K316" s="253"/>
      <c r="L316" s="247">
        <v>4.86</v>
      </c>
      <c r="M316" s="247"/>
      <c r="N316" s="247"/>
      <c r="O316" s="247">
        <v>6.7</v>
      </c>
      <c r="P316" s="247">
        <v>6.9</v>
      </c>
      <c r="Q316" s="247">
        <v>7.4</v>
      </c>
      <c r="R316" s="247">
        <v>7.8</v>
      </c>
      <c r="S316" s="247">
        <v>8</v>
      </c>
      <c r="T316" s="247">
        <v>8.5</v>
      </c>
      <c r="V316" s="232"/>
      <c r="W316" s="232"/>
      <c r="X316" s="232"/>
      <c r="Y316" s="232"/>
    </row>
    <row r="317" spans="1:25" s="228" customFormat="1" ht="12.75">
      <c r="A317" s="313"/>
      <c r="B317" s="301" t="s">
        <v>499</v>
      </c>
      <c r="C317" s="256">
        <v>1</v>
      </c>
      <c r="D317" s="267"/>
      <c r="E317" s="267"/>
      <c r="F317" s="267"/>
      <c r="G317" s="270" t="s">
        <v>297</v>
      </c>
      <c r="H317" s="253"/>
      <c r="I317" s="253"/>
      <c r="J317" s="253"/>
      <c r="K317" s="253"/>
      <c r="L317" s="247">
        <v>105.8</v>
      </c>
      <c r="M317" s="247"/>
      <c r="N317" s="247"/>
      <c r="O317" s="247">
        <v>115</v>
      </c>
      <c r="P317" s="247">
        <v>120</v>
      </c>
      <c r="Q317" s="247">
        <v>110</v>
      </c>
      <c r="R317" s="247">
        <v>113.04</v>
      </c>
      <c r="S317" s="247">
        <v>108.11</v>
      </c>
      <c r="T317" s="247">
        <v>108.97</v>
      </c>
      <c r="V317" s="232"/>
      <c r="W317" s="232"/>
      <c r="X317" s="232"/>
      <c r="Y317" s="232"/>
    </row>
    <row r="318" spans="1:25" s="228" customFormat="1" ht="21">
      <c r="A318" s="311" t="s">
        <v>12</v>
      </c>
      <c r="B318" s="301" t="s">
        <v>731</v>
      </c>
      <c r="C318" s="256">
        <v>1</v>
      </c>
      <c r="D318" s="267"/>
      <c r="E318" s="267"/>
      <c r="F318" s="267"/>
      <c r="G318" s="270" t="s">
        <v>298</v>
      </c>
      <c r="H318" s="253"/>
      <c r="I318" s="253"/>
      <c r="J318" s="253"/>
      <c r="K318" s="253"/>
      <c r="L318" s="247">
        <v>28.7</v>
      </c>
      <c r="M318" s="247"/>
      <c r="N318" s="247"/>
      <c r="O318" s="247">
        <v>52</v>
      </c>
      <c r="P318" s="247">
        <v>55</v>
      </c>
      <c r="Q318" s="247">
        <v>55</v>
      </c>
      <c r="R318" s="247">
        <v>60</v>
      </c>
      <c r="S318" s="247">
        <v>65</v>
      </c>
      <c r="T318" s="247">
        <v>70</v>
      </c>
      <c r="V318" s="232"/>
      <c r="W318" s="232"/>
      <c r="X318" s="232"/>
      <c r="Y318" s="232"/>
    </row>
    <row r="319" spans="1:25" s="228" customFormat="1" ht="12.75">
      <c r="A319" s="302"/>
      <c r="B319" s="301" t="s">
        <v>499</v>
      </c>
      <c r="C319" s="256">
        <v>1</v>
      </c>
      <c r="D319" s="267"/>
      <c r="E319" s="267"/>
      <c r="F319" s="267"/>
      <c r="G319" s="270" t="s">
        <v>297</v>
      </c>
      <c r="H319" s="253"/>
      <c r="I319" s="253"/>
      <c r="J319" s="253"/>
      <c r="K319" s="253"/>
      <c r="L319" s="247">
        <v>104</v>
      </c>
      <c r="M319" s="247"/>
      <c r="N319" s="247"/>
      <c r="O319" s="247">
        <v>130</v>
      </c>
      <c r="P319" s="247">
        <v>137</v>
      </c>
      <c r="Q319" s="247">
        <v>105</v>
      </c>
      <c r="R319" s="247">
        <v>109</v>
      </c>
      <c r="S319" s="247">
        <v>118</v>
      </c>
      <c r="T319" s="247">
        <v>116</v>
      </c>
      <c r="V319" s="232"/>
      <c r="W319" s="232"/>
      <c r="X319" s="232"/>
      <c r="Y319" s="232"/>
    </row>
    <row r="320" spans="1:25" s="228" customFormat="1" ht="12.75">
      <c r="A320" s="312" t="s">
        <v>8</v>
      </c>
      <c r="B320" s="301" t="s">
        <v>731</v>
      </c>
      <c r="C320" s="256">
        <v>1</v>
      </c>
      <c r="D320" s="267"/>
      <c r="E320" s="267"/>
      <c r="F320" s="267"/>
      <c r="G320" s="270" t="s">
        <v>298</v>
      </c>
      <c r="H320" s="253"/>
      <c r="I320" s="253"/>
      <c r="J320" s="253"/>
      <c r="K320" s="253"/>
      <c r="L320" s="247"/>
      <c r="M320" s="247"/>
      <c r="N320" s="247"/>
      <c r="O320" s="247"/>
      <c r="P320" s="247"/>
      <c r="Q320" s="247"/>
      <c r="R320" s="247"/>
      <c r="S320" s="247"/>
      <c r="T320" s="247"/>
      <c r="V320" s="232"/>
      <c r="W320" s="232"/>
      <c r="X320" s="232"/>
      <c r="Y320" s="232"/>
    </row>
    <row r="321" spans="1:25" s="228" customFormat="1" ht="12.75">
      <c r="A321" s="303"/>
      <c r="B321" s="301" t="s">
        <v>499</v>
      </c>
      <c r="C321" s="256">
        <v>1</v>
      </c>
      <c r="D321" s="267"/>
      <c r="E321" s="267"/>
      <c r="F321" s="267"/>
      <c r="G321" s="270" t="s">
        <v>297</v>
      </c>
      <c r="H321" s="253"/>
      <c r="I321" s="253"/>
      <c r="J321" s="253"/>
      <c r="K321" s="253"/>
      <c r="L321" s="247"/>
      <c r="M321" s="247"/>
      <c r="N321" s="247"/>
      <c r="O321" s="247"/>
      <c r="P321" s="247"/>
      <c r="Q321" s="247"/>
      <c r="R321" s="247"/>
      <c r="S321" s="247"/>
      <c r="T321" s="247"/>
      <c r="V321" s="232"/>
      <c r="W321" s="232"/>
      <c r="X321" s="232"/>
      <c r="Y321" s="232"/>
    </row>
    <row r="322" spans="1:25" s="228" customFormat="1" ht="12.75">
      <c r="A322" s="314" t="s">
        <v>9</v>
      </c>
      <c r="B322" s="301" t="s">
        <v>731</v>
      </c>
      <c r="C322" s="256">
        <v>1</v>
      </c>
      <c r="D322" s="267"/>
      <c r="E322" s="267"/>
      <c r="F322" s="267"/>
      <c r="G322" s="270" t="s">
        <v>298</v>
      </c>
      <c r="H322" s="253"/>
      <c r="I322" s="253"/>
      <c r="J322" s="253"/>
      <c r="K322" s="253"/>
      <c r="L322" s="247"/>
      <c r="M322" s="247"/>
      <c r="N322" s="247"/>
      <c r="O322" s="247"/>
      <c r="P322" s="247"/>
      <c r="Q322" s="247"/>
      <c r="R322" s="247"/>
      <c r="S322" s="247"/>
      <c r="T322" s="247"/>
      <c r="V322" s="232"/>
      <c r="W322" s="232"/>
      <c r="X322" s="232"/>
      <c r="Y322" s="232"/>
    </row>
    <row r="323" spans="1:25" s="228" customFormat="1" ht="12.75">
      <c r="A323" s="303"/>
      <c r="B323" s="301" t="s">
        <v>499</v>
      </c>
      <c r="C323" s="256">
        <v>1</v>
      </c>
      <c r="D323" s="267"/>
      <c r="E323" s="267"/>
      <c r="F323" s="267"/>
      <c r="G323" s="270" t="s">
        <v>297</v>
      </c>
      <c r="H323" s="253"/>
      <c r="I323" s="253"/>
      <c r="J323" s="253"/>
      <c r="K323" s="253"/>
      <c r="L323" s="247"/>
      <c r="M323" s="247"/>
      <c r="N323" s="247"/>
      <c r="O323" s="247"/>
      <c r="P323" s="247"/>
      <c r="Q323" s="247"/>
      <c r="R323" s="247"/>
      <c r="S323" s="247"/>
      <c r="T323" s="247"/>
      <c r="V323" s="232"/>
      <c r="W323" s="232"/>
      <c r="X323" s="232"/>
      <c r="Y323" s="232"/>
    </row>
    <row r="324" spans="1:25" s="228" customFormat="1" ht="12.75">
      <c r="A324" s="311" t="s">
        <v>13</v>
      </c>
      <c r="B324" s="301" t="s">
        <v>731</v>
      </c>
      <c r="C324" s="256">
        <v>1</v>
      </c>
      <c r="D324" s="267"/>
      <c r="E324" s="267"/>
      <c r="F324" s="267"/>
      <c r="G324" s="270" t="s">
        <v>298</v>
      </c>
      <c r="H324" s="253"/>
      <c r="I324" s="253"/>
      <c r="J324" s="253"/>
      <c r="K324" s="253"/>
      <c r="L324" s="247"/>
      <c r="M324" s="247"/>
      <c r="N324" s="247"/>
      <c r="O324" s="247"/>
      <c r="P324" s="247"/>
      <c r="Q324" s="247"/>
      <c r="R324" s="247"/>
      <c r="S324" s="247"/>
      <c r="T324" s="247"/>
      <c r="V324" s="232"/>
      <c r="W324" s="232"/>
      <c r="X324" s="232"/>
      <c r="Y324" s="232"/>
    </row>
    <row r="325" spans="1:25" s="228" customFormat="1" ht="12.75">
      <c r="A325" s="313"/>
      <c r="B325" s="255" t="s">
        <v>499</v>
      </c>
      <c r="C325" s="256">
        <v>1</v>
      </c>
      <c r="D325" s="267"/>
      <c r="E325" s="267"/>
      <c r="F325" s="267"/>
      <c r="G325" s="270" t="s">
        <v>297</v>
      </c>
      <c r="H325" s="315"/>
      <c r="I325" s="315"/>
      <c r="J325" s="315"/>
      <c r="K325" s="315"/>
      <c r="L325" s="316"/>
      <c r="M325" s="316"/>
      <c r="N325" s="316"/>
      <c r="O325" s="316"/>
      <c r="P325" s="316"/>
      <c r="Q325" s="316"/>
      <c r="R325" s="316"/>
      <c r="S325" s="316"/>
      <c r="T325" s="316"/>
      <c r="V325" s="232"/>
      <c r="W325" s="232"/>
      <c r="X325" s="232"/>
      <c r="Y325" s="232"/>
    </row>
    <row r="326" spans="1:20" s="228" customFormat="1" ht="21">
      <c r="A326" s="311" t="s">
        <v>826</v>
      </c>
      <c r="B326" s="301" t="s">
        <v>731</v>
      </c>
      <c r="C326" s="256">
        <v>1</v>
      </c>
      <c r="D326" s="267"/>
      <c r="E326" s="267"/>
      <c r="F326" s="267"/>
      <c r="G326" s="270" t="s">
        <v>298</v>
      </c>
      <c r="H326" s="315"/>
      <c r="I326" s="315"/>
      <c r="J326" s="315"/>
      <c r="K326" s="315"/>
      <c r="L326" s="316"/>
      <c r="M326" s="316"/>
      <c r="N326" s="316"/>
      <c r="O326" s="316"/>
      <c r="P326" s="316"/>
      <c r="Q326" s="316"/>
      <c r="R326" s="316"/>
      <c r="S326" s="316"/>
      <c r="T326" s="316"/>
    </row>
    <row r="327" spans="1:20" s="228" customFormat="1" ht="12.75">
      <c r="A327" s="313"/>
      <c r="B327" s="255" t="s">
        <v>499</v>
      </c>
      <c r="C327" s="256">
        <v>1</v>
      </c>
      <c r="D327" s="267"/>
      <c r="E327" s="267"/>
      <c r="F327" s="267"/>
      <c r="G327" s="270" t="s">
        <v>297</v>
      </c>
      <c r="H327" s="315"/>
      <c r="I327" s="315"/>
      <c r="J327" s="315"/>
      <c r="K327" s="315"/>
      <c r="L327" s="316"/>
      <c r="M327" s="316"/>
      <c r="N327" s="316"/>
      <c r="O327" s="316"/>
      <c r="P327" s="316"/>
      <c r="Q327" s="316"/>
      <c r="R327" s="316"/>
      <c r="S327" s="316"/>
      <c r="T327" s="316"/>
    </row>
    <row r="328" spans="1:20" s="228" customFormat="1" ht="21">
      <c r="A328" s="317" t="s">
        <v>827</v>
      </c>
      <c r="B328" s="301" t="s">
        <v>37</v>
      </c>
      <c r="C328" s="256">
        <v>1</v>
      </c>
      <c r="D328" s="265"/>
      <c r="E328" s="265"/>
      <c r="F328" s="265"/>
      <c r="G328" s="270" t="s">
        <v>299</v>
      </c>
      <c r="H328" s="315"/>
      <c r="I328" s="315"/>
      <c r="J328" s="315"/>
      <c r="K328" s="315"/>
      <c r="L328" s="316">
        <v>108</v>
      </c>
      <c r="M328" s="316"/>
      <c r="N328" s="316"/>
      <c r="O328" s="316">
        <v>110</v>
      </c>
      <c r="P328" s="316">
        <v>108</v>
      </c>
      <c r="Q328" s="316">
        <v>108</v>
      </c>
      <c r="R328" s="316">
        <v>107</v>
      </c>
      <c r="S328" s="316">
        <v>107</v>
      </c>
      <c r="T328" s="316">
        <v>105</v>
      </c>
    </row>
    <row r="329" spans="1:25" s="228" customFormat="1" ht="18">
      <c r="A329" s="312" t="s">
        <v>828</v>
      </c>
      <c r="B329" s="301" t="s">
        <v>37</v>
      </c>
      <c r="C329" s="256">
        <v>1</v>
      </c>
      <c r="D329" s="272"/>
      <c r="E329" s="272"/>
      <c r="F329" s="272"/>
      <c r="G329" s="270" t="s">
        <v>299</v>
      </c>
      <c r="H329" s="315"/>
      <c r="I329" s="315"/>
      <c r="J329" s="315"/>
      <c r="K329" s="315"/>
      <c r="L329" s="316">
        <v>148</v>
      </c>
      <c r="M329" s="316"/>
      <c r="N329" s="316"/>
      <c r="O329" s="316">
        <v>149</v>
      </c>
      <c r="P329" s="316">
        <v>145</v>
      </c>
      <c r="Q329" s="316">
        <v>148</v>
      </c>
      <c r="R329" s="316">
        <v>144</v>
      </c>
      <c r="S329" s="316">
        <v>145</v>
      </c>
      <c r="T329" s="316">
        <v>142</v>
      </c>
      <c r="V329" s="232"/>
      <c r="W329" s="232"/>
      <c r="X329" s="232"/>
      <c r="Y329" s="232"/>
    </row>
    <row r="330" spans="1:25" s="228" customFormat="1" ht="18">
      <c r="A330" s="303" t="s">
        <v>829</v>
      </c>
      <c r="B330" s="301" t="s">
        <v>37</v>
      </c>
      <c r="C330" s="256">
        <v>1</v>
      </c>
      <c r="D330" s="272"/>
      <c r="E330" s="272"/>
      <c r="F330" s="272"/>
      <c r="G330" s="270" t="s">
        <v>299</v>
      </c>
      <c r="H330" s="315"/>
      <c r="I330" s="315"/>
      <c r="J330" s="315"/>
      <c r="K330" s="315"/>
      <c r="L330" s="316">
        <v>106</v>
      </c>
      <c r="M330" s="316"/>
      <c r="N330" s="316"/>
      <c r="O330" s="316">
        <v>108</v>
      </c>
      <c r="P330" s="316">
        <v>107</v>
      </c>
      <c r="Q330" s="316">
        <v>106</v>
      </c>
      <c r="R330" s="316">
        <v>105</v>
      </c>
      <c r="S330" s="316">
        <v>105</v>
      </c>
      <c r="T330" s="316">
        <v>104</v>
      </c>
      <c r="V330" s="235"/>
      <c r="W330" s="235"/>
      <c r="X330" s="235"/>
      <c r="Y330" s="235"/>
    </row>
    <row r="331" spans="1:25" ht="18">
      <c r="A331" s="312" t="s">
        <v>830</v>
      </c>
      <c r="B331" s="301" t="s">
        <v>37</v>
      </c>
      <c r="C331" s="256">
        <v>1</v>
      </c>
      <c r="D331" s="272"/>
      <c r="E331" s="272"/>
      <c r="F331" s="272"/>
      <c r="G331" s="270" t="s">
        <v>299</v>
      </c>
      <c r="H331" s="315"/>
      <c r="I331" s="315"/>
      <c r="J331" s="315"/>
      <c r="K331" s="315"/>
      <c r="L331" s="316">
        <v>132</v>
      </c>
      <c r="M331" s="316"/>
      <c r="N331" s="316"/>
      <c r="O331" s="316">
        <v>133</v>
      </c>
      <c r="P331" s="316">
        <v>132</v>
      </c>
      <c r="Q331" s="316">
        <v>132</v>
      </c>
      <c r="R331" s="316">
        <v>131</v>
      </c>
      <c r="S331" s="316">
        <v>130</v>
      </c>
      <c r="T331" s="316">
        <v>129</v>
      </c>
      <c r="V331" s="235"/>
      <c r="W331" s="235"/>
      <c r="X331" s="235"/>
      <c r="Y331" s="235"/>
    </row>
    <row r="332" spans="1:21" s="235" customFormat="1" ht="18">
      <c r="A332" s="303" t="s">
        <v>831</v>
      </c>
      <c r="B332" s="301" t="s">
        <v>37</v>
      </c>
      <c r="C332" s="256">
        <v>1</v>
      </c>
      <c r="D332" s="272"/>
      <c r="E332" s="272"/>
      <c r="F332" s="272"/>
      <c r="G332" s="270" t="s">
        <v>299</v>
      </c>
      <c r="H332" s="315"/>
      <c r="I332" s="315"/>
      <c r="J332" s="315"/>
      <c r="K332" s="315"/>
      <c r="L332" s="316">
        <v>114</v>
      </c>
      <c r="M332" s="316"/>
      <c r="N332" s="316"/>
      <c r="O332" s="316">
        <v>115</v>
      </c>
      <c r="P332" s="316">
        <v>114</v>
      </c>
      <c r="Q332" s="316">
        <v>114</v>
      </c>
      <c r="R332" s="316">
        <v>113</v>
      </c>
      <c r="S332" s="316">
        <v>113</v>
      </c>
      <c r="T332" s="316">
        <v>112</v>
      </c>
      <c r="U332" s="228"/>
    </row>
    <row r="333" spans="1:25" s="235" customFormat="1" ht="18">
      <c r="A333" s="303" t="s">
        <v>0</v>
      </c>
      <c r="B333" s="301" t="s">
        <v>37</v>
      </c>
      <c r="C333" s="256">
        <v>1</v>
      </c>
      <c r="D333" s="272"/>
      <c r="E333" s="272"/>
      <c r="F333" s="272"/>
      <c r="G333" s="270" t="s">
        <v>299</v>
      </c>
      <c r="H333" s="315"/>
      <c r="I333" s="315"/>
      <c r="J333" s="315"/>
      <c r="K333" s="315"/>
      <c r="L333" s="316">
        <v>129</v>
      </c>
      <c r="M333" s="316"/>
      <c r="N333" s="316"/>
      <c r="O333" s="316">
        <v>130</v>
      </c>
      <c r="P333" s="316">
        <v>128</v>
      </c>
      <c r="Q333" s="316">
        <v>129</v>
      </c>
      <c r="R333" s="316">
        <v>127</v>
      </c>
      <c r="S333" s="316">
        <v>128</v>
      </c>
      <c r="T333" s="316">
        <v>126</v>
      </c>
      <c r="U333" s="228"/>
      <c r="V333" s="232"/>
      <c r="W333" s="232"/>
      <c r="X333" s="232"/>
      <c r="Y333" s="232"/>
    </row>
    <row r="334" spans="1:25" s="235" customFormat="1" ht="18">
      <c r="A334" s="303" t="s">
        <v>1</v>
      </c>
      <c r="B334" s="301" t="s">
        <v>37</v>
      </c>
      <c r="C334" s="256">
        <v>1</v>
      </c>
      <c r="D334" s="273"/>
      <c r="E334" s="273"/>
      <c r="F334" s="273"/>
      <c r="G334" s="270" t="s">
        <v>299</v>
      </c>
      <c r="H334" s="315"/>
      <c r="I334" s="315"/>
      <c r="J334" s="315"/>
      <c r="K334" s="315"/>
      <c r="L334" s="316">
        <v>103</v>
      </c>
      <c r="M334" s="316"/>
      <c r="N334" s="316"/>
      <c r="O334" s="316">
        <v>103</v>
      </c>
      <c r="P334" s="316">
        <v>105</v>
      </c>
      <c r="Q334" s="316">
        <v>103</v>
      </c>
      <c r="R334" s="316">
        <v>105</v>
      </c>
      <c r="S334" s="316">
        <v>104</v>
      </c>
      <c r="T334" s="316">
        <v>105</v>
      </c>
      <c r="U334" s="228"/>
      <c r="V334" s="232"/>
      <c r="W334" s="232"/>
      <c r="X334" s="232"/>
      <c r="Y334" s="232"/>
    </row>
    <row r="335" spans="8:20" ht="12">
      <c r="H335" s="340"/>
      <c r="I335" s="340"/>
      <c r="J335" s="340"/>
      <c r="K335" s="340"/>
      <c r="L335" s="340"/>
      <c r="M335" s="340"/>
      <c r="N335" s="340"/>
      <c r="O335" s="340"/>
      <c r="P335" s="340"/>
      <c r="Q335" s="340"/>
      <c r="R335" s="340"/>
      <c r="S335" s="340"/>
      <c r="T335" s="340"/>
    </row>
    <row r="336" spans="8:20" ht="12">
      <c r="H336" s="340"/>
      <c r="I336" s="340"/>
      <c r="J336" s="340"/>
      <c r="K336" s="340"/>
      <c r="L336" s="340"/>
      <c r="M336" s="340"/>
      <c r="N336" s="340"/>
      <c r="O336" s="340"/>
      <c r="P336" s="340"/>
      <c r="Q336" s="340"/>
      <c r="R336" s="340"/>
      <c r="S336" s="340"/>
      <c r="T336" s="340"/>
    </row>
    <row r="337" spans="8:20" ht="12">
      <c r="H337" s="340"/>
      <c r="I337" s="340"/>
      <c r="J337" s="340"/>
      <c r="K337" s="340"/>
      <c r="L337" s="340"/>
      <c r="M337" s="340"/>
      <c r="N337" s="340"/>
      <c r="O337" s="340"/>
      <c r="P337" s="340"/>
      <c r="Q337" s="340"/>
      <c r="R337" s="340"/>
      <c r="S337" s="340"/>
      <c r="T337" s="340"/>
    </row>
    <row r="338" spans="8:20" ht="12">
      <c r="H338" s="340"/>
      <c r="I338" s="340"/>
      <c r="J338" s="340"/>
      <c r="K338" s="340"/>
      <c r="L338" s="340"/>
      <c r="M338" s="340"/>
      <c r="N338" s="340"/>
      <c r="O338" s="340"/>
      <c r="P338" s="340"/>
      <c r="Q338" s="340"/>
      <c r="R338" s="340"/>
      <c r="S338" s="340"/>
      <c r="T338" s="340"/>
    </row>
    <row r="339" spans="8:20" ht="12">
      <c r="H339" s="340"/>
      <c r="I339" s="340"/>
      <c r="J339" s="340"/>
      <c r="K339" s="340"/>
      <c r="L339" s="340"/>
      <c r="M339" s="340"/>
      <c r="N339" s="340"/>
      <c r="O339" s="340"/>
      <c r="P339" s="340"/>
      <c r="Q339" s="340"/>
      <c r="R339" s="340"/>
      <c r="S339" s="340"/>
      <c r="T339" s="340"/>
    </row>
    <row r="340" spans="8:20" ht="12">
      <c r="H340" s="340"/>
      <c r="I340" s="340"/>
      <c r="J340" s="340"/>
      <c r="K340" s="340"/>
      <c r="L340" s="340"/>
      <c r="M340" s="340"/>
      <c r="N340" s="340"/>
      <c r="O340" s="340"/>
      <c r="P340" s="340"/>
      <c r="Q340" s="340"/>
      <c r="R340" s="340"/>
      <c r="S340" s="340"/>
      <c r="T340" s="340"/>
    </row>
    <row r="341" spans="8:20" ht="12">
      <c r="H341" s="340"/>
      <c r="I341" s="340"/>
      <c r="J341" s="340"/>
      <c r="K341" s="340"/>
      <c r="L341" s="340"/>
      <c r="M341" s="340"/>
      <c r="N341" s="340"/>
      <c r="O341" s="340"/>
      <c r="P341" s="340"/>
      <c r="Q341" s="340"/>
      <c r="R341" s="340"/>
      <c r="S341" s="340"/>
      <c r="T341" s="340"/>
    </row>
    <row r="342" spans="8:20" ht="12">
      <c r="H342" s="340"/>
      <c r="I342" s="340"/>
      <c r="J342" s="340"/>
      <c r="K342" s="340"/>
      <c r="L342" s="340"/>
      <c r="M342" s="340"/>
      <c r="N342" s="340"/>
      <c r="O342" s="340"/>
      <c r="P342" s="340"/>
      <c r="Q342" s="340"/>
      <c r="R342" s="340"/>
      <c r="S342" s="340"/>
      <c r="T342" s="340"/>
    </row>
    <row r="343" spans="8:20" ht="12">
      <c r="H343" s="340"/>
      <c r="I343" s="340"/>
      <c r="J343" s="340"/>
      <c r="K343" s="340"/>
      <c r="L343" s="340"/>
      <c r="M343" s="340"/>
      <c r="N343" s="340"/>
      <c r="O343" s="340"/>
      <c r="P343" s="340"/>
      <c r="Q343" s="340"/>
      <c r="R343" s="340"/>
      <c r="S343" s="340"/>
      <c r="T343" s="340"/>
    </row>
    <row r="344" spans="8:20" ht="12">
      <c r="H344" s="340"/>
      <c r="I344" s="340"/>
      <c r="J344" s="340"/>
      <c r="K344" s="340"/>
      <c r="L344" s="340"/>
      <c r="M344" s="340"/>
      <c r="N344" s="340"/>
      <c r="O344" s="340"/>
      <c r="P344" s="340"/>
      <c r="Q344" s="340"/>
      <c r="R344" s="340"/>
      <c r="S344" s="340"/>
      <c r="T344" s="340"/>
    </row>
    <row r="345" spans="8:20" ht="12">
      <c r="H345" s="340"/>
      <c r="I345" s="340"/>
      <c r="J345" s="340"/>
      <c r="K345" s="340"/>
      <c r="L345" s="340"/>
      <c r="M345" s="340"/>
      <c r="N345" s="340"/>
      <c r="O345" s="340"/>
      <c r="P345" s="340"/>
      <c r="Q345" s="340"/>
      <c r="R345" s="340"/>
      <c r="S345" s="340"/>
      <c r="T345" s="340"/>
    </row>
    <row r="346" spans="8:20" ht="12">
      <c r="H346" s="340"/>
      <c r="I346" s="340"/>
      <c r="J346" s="340"/>
      <c r="K346" s="340"/>
      <c r="L346" s="340"/>
      <c r="M346" s="340"/>
      <c r="N346" s="340"/>
      <c r="O346" s="340"/>
      <c r="P346" s="340"/>
      <c r="Q346" s="340"/>
      <c r="R346" s="340"/>
      <c r="S346" s="340"/>
      <c r="T346" s="340"/>
    </row>
    <row r="347" spans="1:25" s="228" customFormat="1" ht="12">
      <c r="A347" s="232"/>
      <c r="B347" s="232"/>
      <c r="C347" s="234"/>
      <c r="D347" s="225"/>
      <c r="E347" s="226"/>
      <c r="F347" s="234"/>
      <c r="G347" s="227"/>
      <c r="H347" s="340"/>
      <c r="I347" s="340"/>
      <c r="J347" s="340"/>
      <c r="K347" s="340"/>
      <c r="L347" s="340"/>
      <c r="M347" s="340"/>
      <c r="N347" s="340"/>
      <c r="O347" s="340"/>
      <c r="P347" s="340"/>
      <c r="Q347" s="340"/>
      <c r="R347" s="340"/>
      <c r="S347" s="340"/>
      <c r="T347" s="340"/>
      <c r="V347" s="232"/>
      <c r="W347" s="232"/>
      <c r="X347" s="232"/>
      <c r="Y347" s="232"/>
    </row>
    <row r="348" spans="1:25" s="228" customFormat="1" ht="12">
      <c r="A348" s="232"/>
      <c r="B348" s="232"/>
      <c r="C348" s="234"/>
      <c r="D348" s="225"/>
      <c r="E348" s="226"/>
      <c r="F348" s="234"/>
      <c r="G348" s="227"/>
      <c r="H348" s="340"/>
      <c r="I348" s="340"/>
      <c r="J348" s="340"/>
      <c r="K348" s="340"/>
      <c r="L348" s="340"/>
      <c r="M348" s="340"/>
      <c r="N348" s="340"/>
      <c r="O348" s="340"/>
      <c r="P348" s="340"/>
      <c r="Q348" s="340"/>
      <c r="R348" s="340"/>
      <c r="S348" s="340"/>
      <c r="T348" s="340"/>
      <c r="V348" s="232"/>
      <c r="W348" s="232"/>
      <c r="X348" s="232"/>
      <c r="Y348" s="232"/>
    </row>
    <row r="349" spans="1:25" s="228" customFormat="1" ht="12">
      <c r="A349" s="232"/>
      <c r="B349" s="232"/>
      <c r="C349" s="234"/>
      <c r="D349" s="225"/>
      <c r="E349" s="226"/>
      <c r="F349" s="234"/>
      <c r="G349" s="227"/>
      <c r="H349" s="340"/>
      <c r="I349" s="340"/>
      <c r="J349" s="340"/>
      <c r="K349" s="340"/>
      <c r="L349" s="340"/>
      <c r="M349" s="340"/>
      <c r="N349" s="340"/>
      <c r="O349" s="340"/>
      <c r="P349" s="340"/>
      <c r="Q349" s="340"/>
      <c r="R349" s="340"/>
      <c r="S349" s="340"/>
      <c r="T349" s="340"/>
      <c r="V349" s="232"/>
      <c r="W349" s="232"/>
      <c r="X349" s="232"/>
      <c r="Y349" s="232"/>
    </row>
    <row r="350" spans="1:25" s="228" customFormat="1" ht="12">
      <c r="A350" s="232"/>
      <c r="B350" s="232"/>
      <c r="C350" s="234"/>
      <c r="D350" s="225"/>
      <c r="E350" s="226"/>
      <c r="F350" s="234"/>
      <c r="G350" s="227"/>
      <c r="H350" s="340"/>
      <c r="I350" s="340"/>
      <c r="J350" s="340"/>
      <c r="K350" s="340"/>
      <c r="L350" s="340"/>
      <c r="M350" s="340"/>
      <c r="N350" s="340"/>
      <c r="O350" s="340"/>
      <c r="P350" s="340"/>
      <c r="Q350" s="340"/>
      <c r="R350" s="340"/>
      <c r="S350" s="340"/>
      <c r="T350" s="340"/>
      <c r="V350" s="232"/>
      <c r="W350" s="232"/>
      <c r="X350" s="232"/>
      <c r="Y350" s="232"/>
    </row>
    <row r="351" spans="1:25" s="228" customFormat="1" ht="12">
      <c r="A351" s="232"/>
      <c r="B351" s="232"/>
      <c r="C351" s="234"/>
      <c r="D351" s="225"/>
      <c r="E351" s="226"/>
      <c r="F351" s="234"/>
      <c r="G351" s="227"/>
      <c r="H351" s="340"/>
      <c r="I351" s="340"/>
      <c r="J351" s="340"/>
      <c r="K351" s="340"/>
      <c r="L351" s="340"/>
      <c r="M351" s="340"/>
      <c r="N351" s="340"/>
      <c r="O351" s="340"/>
      <c r="P351" s="340"/>
      <c r="Q351" s="340"/>
      <c r="R351" s="340"/>
      <c r="S351" s="340"/>
      <c r="T351" s="340"/>
      <c r="V351" s="232"/>
      <c r="W351" s="232"/>
      <c r="X351" s="232"/>
      <c r="Y351" s="232"/>
    </row>
    <row r="352" spans="1:25" s="228" customFormat="1" ht="12">
      <c r="A352" s="232"/>
      <c r="B352" s="232"/>
      <c r="C352" s="234"/>
      <c r="D352" s="225"/>
      <c r="E352" s="226"/>
      <c r="F352" s="234"/>
      <c r="G352" s="227"/>
      <c r="H352" s="340"/>
      <c r="I352" s="340"/>
      <c r="J352" s="340"/>
      <c r="K352" s="340"/>
      <c r="L352" s="340"/>
      <c r="M352" s="340"/>
      <c r="N352" s="340"/>
      <c r="O352" s="340"/>
      <c r="P352" s="340"/>
      <c r="Q352" s="340"/>
      <c r="R352" s="340"/>
      <c r="S352" s="340"/>
      <c r="T352" s="340"/>
      <c r="V352" s="232"/>
      <c r="W352" s="232"/>
      <c r="X352" s="232"/>
      <c r="Y352" s="232"/>
    </row>
    <row r="353" spans="1:25" s="228" customFormat="1" ht="12">
      <c r="A353" s="232"/>
      <c r="B353" s="232"/>
      <c r="C353" s="234"/>
      <c r="D353" s="225"/>
      <c r="E353" s="226"/>
      <c r="F353" s="234"/>
      <c r="G353" s="227"/>
      <c r="H353" s="340"/>
      <c r="I353" s="340"/>
      <c r="J353" s="340"/>
      <c r="K353" s="340"/>
      <c r="L353" s="340"/>
      <c r="M353" s="340"/>
      <c r="N353" s="340"/>
      <c r="O353" s="340"/>
      <c r="P353" s="340"/>
      <c r="Q353" s="340"/>
      <c r="R353" s="340"/>
      <c r="S353" s="340"/>
      <c r="T353" s="340"/>
      <c r="V353" s="232"/>
      <c r="W353" s="232"/>
      <c r="X353" s="232"/>
      <c r="Y353" s="232"/>
    </row>
    <row r="354" spans="1:25" s="228" customFormat="1" ht="12">
      <c r="A354" s="232"/>
      <c r="B354" s="232"/>
      <c r="C354" s="234"/>
      <c r="D354" s="225"/>
      <c r="E354" s="226"/>
      <c r="F354" s="234"/>
      <c r="G354" s="227"/>
      <c r="H354" s="340"/>
      <c r="I354" s="340"/>
      <c r="J354" s="340"/>
      <c r="K354" s="340"/>
      <c r="L354" s="340"/>
      <c r="M354" s="340"/>
      <c r="N354" s="340"/>
      <c r="O354" s="340"/>
      <c r="P354" s="340"/>
      <c r="Q354" s="340"/>
      <c r="R354" s="340"/>
      <c r="S354" s="340"/>
      <c r="T354" s="340"/>
      <c r="V354" s="232"/>
      <c r="W354" s="232"/>
      <c r="X354" s="232"/>
      <c r="Y354" s="232"/>
    </row>
    <row r="355" spans="1:25" s="228" customFormat="1" ht="12">
      <c r="A355" s="232"/>
      <c r="B355" s="232"/>
      <c r="C355" s="234"/>
      <c r="D355" s="225"/>
      <c r="E355" s="226"/>
      <c r="F355" s="234"/>
      <c r="G355" s="227"/>
      <c r="H355" s="340"/>
      <c r="I355" s="340"/>
      <c r="J355" s="340"/>
      <c r="K355" s="340"/>
      <c r="L355" s="340"/>
      <c r="M355" s="340"/>
      <c r="N355" s="340"/>
      <c r="O355" s="340"/>
      <c r="P355" s="340"/>
      <c r="Q355" s="340"/>
      <c r="R355" s="340"/>
      <c r="S355" s="340"/>
      <c r="T355" s="340"/>
      <c r="V355" s="232"/>
      <c r="W355" s="232"/>
      <c r="X355" s="232"/>
      <c r="Y355" s="232"/>
    </row>
    <row r="356" spans="1:25" s="228" customFormat="1" ht="12">
      <c r="A356" s="232"/>
      <c r="B356" s="232"/>
      <c r="C356" s="234"/>
      <c r="D356" s="225"/>
      <c r="E356" s="226"/>
      <c r="F356" s="234"/>
      <c r="G356" s="227"/>
      <c r="H356" s="340"/>
      <c r="I356" s="340"/>
      <c r="J356" s="340"/>
      <c r="K356" s="340"/>
      <c r="L356" s="340"/>
      <c r="M356" s="340"/>
      <c r="N356" s="340"/>
      <c r="O356" s="340"/>
      <c r="P356" s="340"/>
      <c r="Q356" s="340"/>
      <c r="R356" s="340"/>
      <c r="S356" s="340"/>
      <c r="T356" s="340"/>
      <c r="V356" s="232"/>
      <c r="W356" s="232"/>
      <c r="X356" s="232"/>
      <c r="Y356" s="232"/>
    </row>
    <row r="357" spans="1:25" s="228" customFormat="1" ht="12">
      <c r="A357" s="232"/>
      <c r="B357" s="232"/>
      <c r="C357" s="234"/>
      <c r="D357" s="225"/>
      <c r="E357" s="226"/>
      <c r="F357" s="234"/>
      <c r="G357" s="227"/>
      <c r="H357" s="340"/>
      <c r="I357" s="340"/>
      <c r="J357" s="340"/>
      <c r="K357" s="340"/>
      <c r="L357" s="340"/>
      <c r="M357" s="340"/>
      <c r="N357" s="340"/>
      <c r="O357" s="340"/>
      <c r="P357" s="340"/>
      <c r="Q357" s="340"/>
      <c r="R357" s="340"/>
      <c r="S357" s="340"/>
      <c r="T357" s="340"/>
      <c r="V357" s="232"/>
      <c r="W357" s="232"/>
      <c r="X357" s="232"/>
      <c r="Y357" s="232"/>
    </row>
    <row r="358" spans="1:25" s="228" customFormat="1" ht="12">
      <c r="A358" s="232"/>
      <c r="B358" s="232"/>
      <c r="C358" s="234"/>
      <c r="D358" s="225"/>
      <c r="E358" s="226"/>
      <c r="F358" s="234"/>
      <c r="G358" s="227"/>
      <c r="H358" s="340"/>
      <c r="I358" s="340"/>
      <c r="J358" s="340"/>
      <c r="K358" s="340"/>
      <c r="L358" s="340"/>
      <c r="M358" s="340"/>
      <c r="N358" s="340"/>
      <c r="O358" s="340"/>
      <c r="P358" s="340"/>
      <c r="Q358" s="340"/>
      <c r="R358" s="340"/>
      <c r="S358" s="340"/>
      <c r="T358" s="340"/>
      <c r="V358" s="232"/>
      <c r="W358" s="232"/>
      <c r="X358" s="232"/>
      <c r="Y358" s="232"/>
    </row>
    <row r="359" spans="1:25" s="228" customFormat="1" ht="12">
      <c r="A359" s="232"/>
      <c r="B359" s="232"/>
      <c r="C359" s="234"/>
      <c r="D359" s="225"/>
      <c r="E359" s="226"/>
      <c r="F359" s="234"/>
      <c r="G359" s="227"/>
      <c r="H359" s="340"/>
      <c r="I359" s="340"/>
      <c r="J359" s="340"/>
      <c r="K359" s="340"/>
      <c r="L359" s="340"/>
      <c r="M359" s="340"/>
      <c r="N359" s="340"/>
      <c r="O359" s="340"/>
      <c r="P359" s="340"/>
      <c r="Q359" s="340"/>
      <c r="R359" s="340"/>
      <c r="S359" s="340"/>
      <c r="T359" s="340"/>
      <c r="V359" s="232"/>
      <c r="W359" s="232"/>
      <c r="X359" s="232"/>
      <c r="Y359" s="232"/>
    </row>
    <row r="360" spans="1:25" s="228" customFormat="1" ht="12">
      <c r="A360" s="232"/>
      <c r="B360" s="232"/>
      <c r="C360" s="234"/>
      <c r="D360" s="225"/>
      <c r="E360" s="226"/>
      <c r="F360" s="234"/>
      <c r="G360" s="227"/>
      <c r="H360" s="340"/>
      <c r="I360" s="340"/>
      <c r="J360" s="340"/>
      <c r="K360" s="340"/>
      <c r="L360" s="340"/>
      <c r="M360" s="340"/>
      <c r="N360" s="340"/>
      <c r="O360" s="340"/>
      <c r="P360" s="340"/>
      <c r="Q360" s="340"/>
      <c r="R360" s="340"/>
      <c r="S360" s="340"/>
      <c r="T360" s="340"/>
      <c r="V360" s="232"/>
      <c r="W360" s="232"/>
      <c r="X360" s="232"/>
      <c r="Y360" s="232"/>
    </row>
    <row r="361" spans="1:25" s="228" customFormat="1" ht="12">
      <c r="A361" s="232"/>
      <c r="B361" s="232"/>
      <c r="C361" s="234"/>
      <c r="D361" s="225"/>
      <c r="E361" s="226"/>
      <c r="F361" s="234"/>
      <c r="G361" s="227"/>
      <c r="H361" s="340"/>
      <c r="I361" s="340"/>
      <c r="J361" s="340"/>
      <c r="K361" s="340"/>
      <c r="L361" s="340"/>
      <c r="M361" s="340"/>
      <c r="N361" s="340"/>
      <c r="O361" s="340"/>
      <c r="P361" s="340"/>
      <c r="Q361" s="340"/>
      <c r="R361" s="340"/>
      <c r="S361" s="340"/>
      <c r="T361" s="340"/>
      <c r="V361" s="232"/>
      <c r="W361" s="232"/>
      <c r="X361" s="232"/>
      <c r="Y361" s="232"/>
    </row>
    <row r="362" spans="1:25" s="228" customFormat="1" ht="12">
      <c r="A362" s="232"/>
      <c r="B362" s="232"/>
      <c r="C362" s="234"/>
      <c r="D362" s="225"/>
      <c r="E362" s="226"/>
      <c r="F362" s="234"/>
      <c r="G362" s="227"/>
      <c r="H362" s="340"/>
      <c r="I362" s="340"/>
      <c r="J362" s="340"/>
      <c r="K362" s="340"/>
      <c r="L362" s="340"/>
      <c r="M362" s="340"/>
      <c r="N362" s="340"/>
      <c r="O362" s="340"/>
      <c r="P362" s="340"/>
      <c r="Q362" s="340"/>
      <c r="R362" s="340"/>
      <c r="S362" s="340"/>
      <c r="T362" s="340"/>
      <c r="V362" s="232"/>
      <c r="W362" s="232"/>
      <c r="X362" s="232"/>
      <c r="Y362" s="232"/>
    </row>
    <row r="363" spans="1:25" s="228" customFormat="1" ht="12">
      <c r="A363" s="232"/>
      <c r="B363" s="232"/>
      <c r="C363" s="234"/>
      <c r="D363" s="225"/>
      <c r="E363" s="226"/>
      <c r="F363" s="234"/>
      <c r="G363" s="227"/>
      <c r="H363" s="340"/>
      <c r="I363" s="340"/>
      <c r="J363" s="340"/>
      <c r="K363" s="340"/>
      <c r="L363" s="340"/>
      <c r="M363" s="340"/>
      <c r="N363" s="340"/>
      <c r="O363" s="340"/>
      <c r="P363" s="340"/>
      <c r="Q363" s="340"/>
      <c r="R363" s="340"/>
      <c r="S363" s="340"/>
      <c r="T363" s="340"/>
      <c r="V363" s="232"/>
      <c r="W363" s="232"/>
      <c r="X363" s="232"/>
      <c r="Y363" s="232"/>
    </row>
    <row r="364" spans="1:25" s="228" customFormat="1" ht="12">
      <c r="A364" s="232"/>
      <c r="B364" s="232"/>
      <c r="C364" s="234"/>
      <c r="D364" s="225"/>
      <c r="E364" s="226"/>
      <c r="F364" s="234"/>
      <c r="G364" s="227"/>
      <c r="H364" s="340"/>
      <c r="I364" s="340"/>
      <c r="J364" s="340"/>
      <c r="K364" s="340"/>
      <c r="L364" s="340"/>
      <c r="M364" s="340"/>
      <c r="N364" s="340"/>
      <c r="O364" s="340"/>
      <c r="P364" s="340"/>
      <c r="Q364" s="340"/>
      <c r="R364" s="340"/>
      <c r="S364" s="340"/>
      <c r="T364" s="340"/>
      <c r="V364" s="232"/>
      <c r="W364" s="232"/>
      <c r="X364" s="232"/>
      <c r="Y364" s="232"/>
    </row>
    <row r="365" spans="1:25" s="228" customFormat="1" ht="12">
      <c r="A365" s="232"/>
      <c r="B365" s="232"/>
      <c r="C365" s="234"/>
      <c r="D365" s="225"/>
      <c r="E365" s="226"/>
      <c r="F365" s="234"/>
      <c r="G365" s="227"/>
      <c r="H365" s="340"/>
      <c r="I365" s="340"/>
      <c r="J365" s="340"/>
      <c r="K365" s="340"/>
      <c r="L365" s="340"/>
      <c r="M365" s="340"/>
      <c r="N365" s="340"/>
      <c r="O365" s="340"/>
      <c r="P365" s="340"/>
      <c r="Q365" s="340"/>
      <c r="R365" s="340"/>
      <c r="S365" s="340"/>
      <c r="T365" s="340"/>
      <c r="V365" s="232"/>
      <c r="W365" s="232"/>
      <c r="X365" s="232"/>
      <c r="Y365" s="232"/>
    </row>
    <row r="366" spans="1:25" s="228" customFormat="1" ht="12">
      <c r="A366" s="232"/>
      <c r="B366" s="232"/>
      <c r="C366" s="234"/>
      <c r="D366" s="225"/>
      <c r="E366" s="226"/>
      <c r="F366" s="234"/>
      <c r="G366" s="227"/>
      <c r="H366" s="340"/>
      <c r="I366" s="340"/>
      <c r="J366" s="340"/>
      <c r="K366" s="340"/>
      <c r="L366" s="340"/>
      <c r="M366" s="340"/>
      <c r="N366" s="340"/>
      <c r="O366" s="340"/>
      <c r="P366" s="340"/>
      <c r="Q366" s="340"/>
      <c r="R366" s="340"/>
      <c r="S366" s="340"/>
      <c r="T366" s="340"/>
      <c r="V366" s="232"/>
      <c r="W366" s="232"/>
      <c r="X366" s="232"/>
      <c r="Y366" s="232"/>
    </row>
    <row r="367" spans="1:25" s="228" customFormat="1" ht="12">
      <c r="A367" s="232"/>
      <c r="B367" s="232"/>
      <c r="C367" s="234"/>
      <c r="D367" s="225"/>
      <c r="E367" s="226"/>
      <c r="F367" s="234"/>
      <c r="G367" s="227"/>
      <c r="H367" s="340"/>
      <c r="I367" s="340"/>
      <c r="J367" s="340"/>
      <c r="K367" s="340"/>
      <c r="L367" s="340"/>
      <c r="M367" s="340"/>
      <c r="N367" s="340"/>
      <c r="O367" s="340"/>
      <c r="P367" s="340"/>
      <c r="Q367" s="340"/>
      <c r="R367" s="340"/>
      <c r="S367" s="340"/>
      <c r="T367" s="340"/>
      <c r="V367" s="232"/>
      <c r="W367" s="232"/>
      <c r="X367" s="232"/>
      <c r="Y367" s="232"/>
    </row>
    <row r="368" spans="1:25" s="228" customFormat="1" ht="12">
      <c r="A368" s="232"/>
      <c r="B368" s="232"/>
      <c r="C368" s="234"/>
      <c r="D368" s="225"/>
      <c r="E368" s="226"/>
      <c r="F368" s="234"/>
      <c r="G368" s="227"/>
      <c r="H368" s="340"/>
      <c r="I368" s="340"/>
      <c r="J368" s="340"/>
      <c r="K368" s="340"/>
      <c r="L368" s="340"/>
      <c r="M368" s="340"/>
      <c r="N368" s="340"/>
      <c r="O368" s="340"/>
      <c r="P368" s="340"/>
      <c r="Q368" s="340"/>
      <c r="R368" s="340"/>
      <c r="S368" s="340"/>
      <c r="T368" s="340"/>
      <c r="V368" s="232"/>
      <c r="W368" s="232"/>
      <c r="X368" s="232"/>
      <c r="Y368" s="232"/>
    </row>
    <row r="369" spans="1:25" s="228" customFormat="1" ht="12">
      <c r="A369" s="232"/>
      <c r="B369" s="232"/>
      <c r="C369" s="234"/>
      <c r="D369" s="225"/>
      <c r="E369" s="226"/>
      <c r="F369" s="234"/>
      <c r="G369" s="227"/>
      <c r="H369" s="340"/>
      <c r="I369" s="340"/>
      <c r="J369" s="340"/>
      <c r="K369" s="340"/>
      <c r="L369" s="340"/>
      <c r="M369" s="340"/>
      <c r="N369" s="340"/>
      <c r="O369" s="340"/>
      <c r="P369" s="340"/>
      <c r="Q369" s="340"/>
      <c r="R369" s="340"/>
      <c r="S369" s="340"/>
      <c r="T369" s="340"/>
      <c r="V369" s="232"/>
      <c r="W369" s="232"/>
      <c r="X369" s="232"/>
      <c r="Y369" s="232"/>
    </row>
    <row r="370" spans="1:25" s="228" customFormat="1" ht="12">
      <c r="A370" s="232"/>
      <c r="B370" s="232"/>
      <c r="C370" s="234"/>
      <c r="D370" s="225"/>
      <c r="E370" s="226"/>
      <c r="F370" s="234"/>
      <c r="G370" s="227"/>
      <c r="H370" s="340"/>
      <c r="I370" s="340"/>
      <c r="J370" s="340"/>
      <c r="K370" s="340"/>
      <c r="L370" s="340"/>
      <c r="M370" s="340"/>
      <c r="N370" s="340"/>
      <c r="O370" s="340"/>
      <c r="P370" s="340"/>
      <c r="Q370" s="340"/>
      <c r="R370" s="340"/>
      <c r="S370" s="340"/>
      <c r="T370" s="340"/>
      <c r="V370" s="232"/>
      <c r="W370" s="232"/>
      <c r="X370" s="232"/>
      <c r="Y370" s="232"/>
    </row>
    <row r="371" spans="1:25" s="228" customFormat="1" ht="12">
      <c r="A371" s="232"/>
      <c r="B371" s="232"/>
      <c r="C371" s="234"/>
      <c r="D371" s="225"/>
      <c r="E371" s="226"/>
      <c r="F371" s="234"/>
      <c r="G371" s="227"/>
      <c r="H371" s="340"/>
      <c r="I371" s="340"/>
      <c r="J371" s="340"/>
      <c r="K371" s="340"/>
      <c r="L371" s="340"/>
      <c r="M371" s="340"/>
      <c r="N371" s="340"/>
      <c r="O371" s="340"/>
      <c r="P371" s="340"/>
      <c r="Q371" s="340"/>
      <c r="R371" s="340"/>
      <c r="S371" s="340"/>
      <c r="T371" s="340"/>
      <c r="V371" s="232"/>
      <c r="W371" s="232"/>
      <c r="X371" s="232"/>
      <c r="Y371" s="232"/>
    </row>
    <row r="372" spans="1:25" s="228" customFormat="1" ht="12">
      <c r="A372" s="232"/>
      <c r="B372" s="232"/>
      <c r="C372" s="234"/>
      <c r="D372" s="225"/>
      <c r="E372" s="226"/>
      <c r="F372" s="234"/>
      <c r="G372" s="227"/>
      <c r="H372" s="340"/>
      <c r="I372" s="340"/>
      <c r="J372" s="340"/>
      <c r="K372" s="340"/>
      <c r="L372" s="340"/>
      <c r="M372" s="340"/>
      <c r="N372" s="340"/>
      <c r="O372" s="340"/>
      <c r="P372" s="340"/>
      <c r="Q372" s="340"/>
      <c r="R372" s="340"/>
      <c r="S372" s="340"/>
      <c r="T372" s="340"/>
      <c r="V372" s="232"/>
      <c r="W372" s="232"/>
      <c r="X372" s="232"/>
      <c r="Y372" s="232"/>
    </row>
    <row r="373" spans="1:25" s="228" customFormat="1" ht="12">
      <c r="A373" s="232"/>
      <c r="B373" s="232"/>
      <c r="C373" s="234"/>
      <c r="D373" s="225"/>
      <c r="E373" s="226"/>
      <c r="F373" s="234"/>
      <c r="G373" s="227"/>
      <c r="H373" s="340"/>
      <c r="I373" s="340"/>
      <c r="J373" s="340"/>
      <c r="K373" s="340"/>
      <c r="L373" s="340"/>
      <c r="M373" s="340"/>
      <c r="N373" s="340"/>
      <c r="O373" s="340"/>
      <c r="P373" s="340"/>
      <c r="Q373" s="340"/>
      <c r="R373" s="340"/>
      <c r="S373" s="340"/>
      <c r="T373" s="340"/>
      <c r="V373" s="232"/>
      <c r="W373" s="232"/>
      <c r="X373" s="232"/>
      <c r="Y373" s="232"/>
    </row>
    <row r="374" spans="1:25" s="228" customFormat="1" ht="12">
      <c r="A374" s="232"/>
      <c r="B374" s="232"/>
      <c r="C374" s="234"/>
      <c r="D374" s="225"/>
      <c r="E374" s="226"/>
      <c r="F374" s="234"/>
      <c r="G374" s="227"/>
      <c r="H374" s="340"/>
      <c r="I374" s="340"/>
      <c r="J374" s="340"/>
      <c r="K374" s="340"/>
      <c r="L374" s="340"/>
      <c r="M374" s="340"/>
      <c r="N374" s="340"/>
      <c r="O374" s="340"/>
      <c r="P374" s="340"/>
      <c r="Q374" s="340"/>
      <c r="R374" s="340"/>
      <c r="S374" s="340"/>
      <c r="T374" s="340"/>
      <c r="V374" s="232"/>
      <c r="W374" s="232"/>
      <c r="X374" s="232"/>
      <c r="Y374" s="232"/>
    </row>
    <row r="375" spans="1:25" s="228" customFormat="1" ht="12">
      <c r="A375" s="232"/>
      <c r="B375" s="232"/>
      <c r="C375" s="234"/>
      <c r="D375" s="225"/>
      <c r="E375" s="226"/>
      <c r="F375" s="234"/>
      <c r="G375" s="227"/>
      <c r="H375" s="340"/>
      <c r="I375" s="340"/>
      <c r="J375" s="340"/>
      <c r="K375" s="340"/>
      <c r="L375" s="340"/>
      <c r="M375" s="340"/>
      <c r="N375" s="340"/>
      <c r="O375" s="340"/>
      <c r="P375" s="340"/>
      <c r="Q375" s="340"/>
      <c r="R375" s="340"/>
      <c r="S375" s="340"/>
      <c r="T375" s="340"/>
      <c r="V375" s="232"/>
      <c r="W375" s="232"/>
      <c r="X375" s="232"/>
      <c r="Y375" s="232"/>
    </row>
  </sheetData>
  <sheetProtection/>
  <mergeCells count="10">
    <mergeCell ref="L7:N7"/>
    <mergeCell ref="A1:T1"/>
    <mergeCell ref="A2:T2"/>
    <mergeCell ref="A3:T3"/>
    <mergeCell ref="A7:A9"/>
    <mergeCell ref="B7:B9"/>
    <mergeCell ref="O7:T7"/>
    <mergeCell ref="O8:P8"/>
    <mergeCell ref="Q8:R8"/>
    <mergeCell ref="S8:T8"/>
  </mergeCells>
  <printOptions horizontalCentered="1" verticalCentered="1"/>
  <pageMargins left="0" right="0" top="0" bottom="0" header="0" footer="0"/>
  <pageSetup horizontalDpi="600" verticalDpi="600" orientation="landscape" paperSize="9" scale="77" r:id="rId1"/>
  <headerFooter alignWithMargins="0">
    <oddFooter>&amp;CСтраница &amp;P</oddFooter>
  </headerFooter>
  <rowBreaks count="9" manualBreakCount="9">
    <brk id="32" max="20" man="1"/>
    <brk id="46" max="20" man="1"/>
    <brk id="64" max="20" man="1"/>
    <brk id="86" max="20" man="1"/>
    <brk id="117" max="19" man="1"/>
    <brk id="195" max="20" man="1"/>
    <brk id="216" max="19" man="1"/>
    <brk id="251" max="19" man="1"/>
    <brk id="29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Кяхта</cp:lastModifiedBy>
  <cp:lastPrinted>2010-12-28T02:57:46Z</cp:lastPrinted>
  <dcterms:created xsi:type="dcterms:W3CDTF">2002-02-04T13:12:50Z</dcterms:created>
  <dcterms:modified xsi:type="dcterms:W3CDTF">2017-09-19T03:26:06Z</dcterms:modified>
  <cp:category/>
  <cp:version/>
  <cp:contentType/>
  <cp:contentStatus/>
</cp:coreProperties>
</file>