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85" firstSheet="4" activeTab="9"/>
  </bookViews>
  <sheets>
    <sheet name="Лист1" sheetId="1" r:id="rId1"/>
    <sheet name="инвестиции 2014" sheetId="2" r:id="rId2"/>
    <sheet name="хоз.суб.2014" sheetId="3" r:id="rId3"/>
    <sheet name="1 квартал" sheetId="4" r:id="rId4"/>
    <sheet name="1 вал.прод." sheetId="5" r:id="rId5"/>
    <sheet name="2 квартал" sheetId="6" r:id="rId6"/>
    <sheet name="2 вал.прод" sheetId="7" r:id="rId7"/>
    <sheet name="3 квартал" sheetId="8" r:id="rId8"/>
    <sheet name="3 вал.прод" sheetId="9" r:id="rId9"/>
    <sheet name="4 квартал" sheetId="10" r:id="rId10"/>
    <sheet name="4 вал.прод" sheetId="11" r:id="rId11"/>
  </sheets>
  <definedNames/>
  <calcPr fullCalcOnLoad="1"/>
</workbook>
</file>

<file path=xl/sharedStrings.xml><?xml version="1.0" encoding="utf-8"?>
<sst xmlns="http://schemas.openxmlformats.org/spreadsheetml/2006/main" count="1192" uniqueCount="313">
  <si>
    <t>Перечень индикаторов уровня социально-экономического развития</t>
  </si>
  <si>
    <t>№ п/п</t>
  </si>
  <si>
    <t>Наименования индикаторов</t>
  </si>
  <si>
    <t>Факт за 2007 г.</t>
  </si>
  <si>
    <t>Отклонение, %</t>
  </si>
  <si>
    <t>Численность постоянного населения, чел.</t>
  </si>
  <si>
    <t>Естественный прирост, чел.</t>
  </si>
  <si>
    <t>Механический прирост, чел.</t>
  </si>
  <si>
    <t>Трудоспособное население, чел.</t>
  </si>
  <si>
    <t>Численность занятых, чел.</t>
  </si>
  <si>
    <t>Количество безработных, чел.</t>
  </si>
  <si>
    <t>в том числе на учете в ЦЗН, чел.</t>
  </si>
  <si>
    <t>Экономически активное население, чел.</t>
  </si>
  <si>
    <t>Уровень регистрируемой безработицы, %</t>
  </si>
  <si>
    <t>Уровень общей безработицы, %</t>
  </si>
  <si>
    <t>Фонд оплаты труда занятых, тыс. руб.</t>
  </si>
  <si>
    <t>Среднемесячная номинальная начисленная заработная плата, руб.</t>
  </si>
  <si>
    <t>в том числе на душу населения, руб.</t>
  </si>
  <si>
    <t>Численность населения, имеющего доходы ниже прожиточного минимума, чел.</t>
  </si>
  <si>
    <t>Производство промышленной продукции в натуральном выражении:</t>
  </si>
  <si>
    <t>Денежные доходы населения, тыс. руб.</t>
  </si>
  <si>
    <t>Доля населения, имеющего ниже прожиточного минимума, %</t>
  </si>
  <si>
    <t>производство мяса в живом весе, т.</t>
  </si>
  <si>
    <t xml:space="preserve"> хлебобулочные изделия, т.</t>
  </si>
  <si>
    <t>молочная продукция, т.</t>
  </si>
  <si>
    <t>бланочная продукция, тыс. шт.</t>
  </si>
  <si>
    <t>пиломатериал, тыс. куб.м.</t>
  </si>
  <si>
    <t>электроэнергия, тыс. кВт.час.</t>
  </si>
  <si>
    <t>пар и вода, Гкал.</t>
  </si>
  <si>
    <t>Объем промышленной продукции, тыс. руб.</t>
  </si>
  <si>
    <t>хлебобулочные изделия</t>
  </si>
  <si>
    <t>производство мяса в живом весе</t>
  </si>
  <si>
    <t>молочная продукция</t>
  </si>
  <si>
    <t xml:space="preserve">бланочная продукция </t>
  </si>
  <si>
    <t>пиломатериал</t>
  </si>
  <si>
    <t>электроэнергия</t>
  </si>
  <si>
    <t>пар и вода</t>
  </si>
  <si>
    <t>Валовая продукция сельского хозяйства, тыс. руб., в том числе:</t>
  </si>
  <si>
    <t>КФХ</t>
  </si>
  <si>
    <t>в хозяйствах населения</t>
  </si>
  <si>
    <t>Объем производства, тыс. руб.</t>
  </si>
  <si>
    <t>Производительность труда на 1 занятого, тыс. руб.</t>
  </si>
  <si>
    <t>Численность занятых в промышленном и сельскохозяйственном производстве, чел.</t>
  </si>
  <si>
    <t>Розничный товарооборот, тыс. руб.</t>
  </si>
  <si>
    <t>Платные услуги, тыс. руб.</t>
  </si>
  <si>
    <t>1. бытовые услуги, в том числе:</t>
  </si>
  <si>
    <t xml:space="preserve"> - ремонт и пошив обуви</t>
  </si>
  <si>
    <t xml:space="preserve"> - ремонт и пошив одежды</t>
  </si>
  <si>
    <t xml:space="preserve"> - парикмахерские</t>
  </si>
  <si>
    <t xml:space="preserve"> - бани</t>
  </si>
  <si>
    <t xml:space="preserve"> - прачечные</t>
  </si>
  <si>
    <t xml:space="preserve"> - фотографии </t>
  </si>
  <si>
    <t xml:space="preserve"> - прочие</t>
  </si>
  <si>
    <t>2. жилищные и гостиниц</t>
  </si>
  <si>
    <t>3. коммунальные</t>
  </si>
  <si>
    <t>4. пассажирский транспорт</t>
  </si>
  <si>
    <t>5. связи, в том числе:</t>
  </si>
  <si>
    <t xml:space="preserve"> - почта</t>
  </si>
  <si>
    <t xml:space="preserve"> - электросвязь</t>
  </si>
  <si>
    <t>6. культуры</t>
  </si>
  <si>
    <t>7. медицинские</t>
  </si>
  <si>
    <t>8. ветеренарные</t>
  </si>
  <si>
    <t>9. образования</t>
  </si>
  <si>
    <t>10. транспортные</t>
  </si>
  <si>
    <t>11. ритуальные</t>
  </si>
  <si>
    <t>Объем инвестиций за счет всех источников финансирования, тыс. руб, в том числе:</t>
  </si>
  <si>
    <t xml:space="preserve"> - бюджетные инвестиции</t>
  </si>
  <si>
    <t xml:space="preserve"> - внебюджетные инвестиции</t>
  </si>
  <si>
    <t xml:space="preserve">Ввод в эксплуатацию жилых домов за счет всех источников финансирования, кв. м. </t>
  </si>
  <si>
    <t>Общая жилая площадь, кв. м.</t>
  </si>
  <si>
    <t>Обеспеченность общей жилой площадью на 1 чел, кв. м.</t>
  </si>
  <si>
    <t>Удельный вес введенной общей площади жилых домов по отношению к общей площади жилищного фонда, %</t>
  </si>
  <si>
    <t>Количество созданных рабочих мест, ед.</t>
  </si>
  <si>
    <t>Количество созданных рабочих мест на 1000 человек населения, ед.</t>
  </si>
  <si>
    <t>Число субъектов малого предпринимательства, ед.</t>
  </si>
  <si>
    <t>Число субъектов среднего предпринимательства, ед.</t>
  </si>
  <si>
    <t>Число субъектов малого и среднего предпринимательства в расчете на 1000 человек населения, ед.</t>
  </si>
  <si>
    <t>Численность населения, участвующего в работе территориального общественного самоуправления, чел.</t>
  </si>
  <si>
    <t>Доля населения, участвующего в работе территориального общественного самоуправления, %</t>
  </si>
  <si>
    <t>Количество преступлений, шт.</t>
  </si>
  <si>
    <t>в том числе раскрытых, шт.</t>
  </si>
  <si>
    <t>Раскрываемость преступлений, %</t>
  </si>
  <si>
    <t>Количество преступлений, совершенных несовершеннолетними, шт.</t>
  </si>
  <si>
    <t>Удельный вес преступлений, совершенных несовершеннолетними, %</t>
  </si>
  <si>
    <t>Уровень преступности на 100000 населения</t>
  </si>
  <si>
    <t>Количество ДТП, шт.</t>
  </si>
  <si>
    <t>Налоговые и неналоговые доходы бюджета, тыс. руб.</t>
  </si>
  <si>
    <t>Расходы в сфере организации муниципального управления, тыс. руб.</t>
  </si>
  <si>
    <t>Неэффективные расходы в сфере организации муниципального управления, тыс. руб.</t>
  </si>
  <si>
    <t>Доля неэффективных расходов в сфере организации муниципального управления, %</t>
  </si>
  <si>
    <t>Численность населения, обеспеченного питьевой водой, отвечающей требованиям безопасности, чел.</t>
  </si>
  <si>
    <t>Доля  населения, обеспеченного питьевой водой, отвечающей требованиям безопасности, в общей численности населения , %</t>
  </si>
  <si>
    <t>Общая протяженность автомобильных дорог общего пользования местного значения, км.</t>
  </si>
  <si>
    <t>Протяженность автомобильных дорог общего пользования местного значения, не отвечающих нормативным требованиям, км.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</si>
  <si>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</si>
  <si>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Доля площади земельных участков, являющихся объектами налогообложения земельным налогом, в общей площади территории поселения, %</t>
  </si>
  <si>
    <t>Количество детей, посещающих ДОУ, чел.</t>
  </si>
  <si>
    <t>Охват детей дошкольным образованием, %</t>
  </si>
  <si>
    <t>Количество участников культурно-досуговых мероприятий, организованных ОМСУ, чел.</t>
  </si>
  <si>
    <t xml:space="preserve"> в том числе количество участников платных культурно-досуговых мероприятий, организованных ОМСУ, чел.</t>
  </si>
  <si>
    <t xml:space="preserve"> Удельный вес населения, участвующего в платных культурно-досуговых мероприятий, организованных ОМСУ, %</t>
  </si>
  <si>
    <t>Численность населения, систематически занимающегося физической культурой и спортом, чел.</t>
  </si>
  <si>
    <t>Удельный вес населения, систематически занимающегося физической культурой и спортом, %</t>
  </si>
  <si>
    <t>Количество детей дошкольного возраста посещающих и нуждающихся в местах в ДОУ, чел.</t>
  </si>
  <si>
    <t>младенческая смертность</t>
  </si>
  <si>
    <t>3 мес. 2007г.</t>
  </si>
  <si>
    <t>Объем производства молока, тыс.руб.</t>
  </si>
  <si>
    <t>Объем производства мяса, тыс.руб.</t>
  </si>
  <si>
    <t>РАСЧЕТ ВАЛОВОЙ ПРОДУКЦИИ</t>
  </si>
  <si>
    <t>СПК</t>
  </si>
  <si>
    <r>
      <t>Наименование</t>
    </r>
    <r>
      <rPr>
        <sz val="11"/>
        <rFont val="Arial"/>
        <family val="2"/>
      </rPr>
      <t xml:space="preserve"> </t>
    </r>
  </si>
  <si>
    <t>Производство</t>
  </si>
  <si>
    <t>Цена реализации</t>
  </si>
  <si>
    <t>Валовая продукция</t>
  </si>
  <si>
    <t>продукции</t>
  </si>
  <si>
    <t>(цн., шт.)</t>
  </si>
  <si>
    <t>(руб.)</t>
  </si>
  <si>
    <t>(тыс. руб.)</t>
  </si>
  <si>
    <t>Мясо:</t>
  </si>
  <si>
    <t xml:space="preserve">       - говядина </t>
  </si>
  <si>
    <t xml:space="preserve">       - свинина </t>
  </si>
  <si>
    <t xml:space="preserve">       - баранина</t>
  </si>
  <si>
    <t xml:space="preserve">       - конина</t>
  </si>
  <si>
    <t xml:space="preserve">       - птица</t>
  </si>
  <si>
    <t>Всего мяса:</t>
  </si>
  <si>
    <t>Молоко</t>
  </si>
  <si>
    <t>Яйцо</t>
  </si>
  <si>
    <t>Шерсть</t>
  </si>
  <si>
    <t>Картофель</t>
  </si>
  <si>
    <t xml:space="preserve">Овощи </t>
  </si>
  <si>
    <t>Зерно</t>
  </si>
  <si>
    <t>Итого:</t>
  </si>
  <si>
    <t>НАСЕЛЕНИЕ</t>
  </si>
  <si>
    <t xml:space="preserve">Наименование </t>
  </si>
  <si>
    <t>ПОДСОБНОЕ ХОЗЯЙСТВО</t>
  </si>
  <si>
    <t>ИТОГО ПО АДМИНИСТРАЦИИ</t>
  </si>
  <si>
    <t xml:space="preserve">Перечень </t>
  </si>
  <si>
    <t xml:space="preserve">хозяйствующих субъектов по отраслям, расположенных на территории </t>
  </si>
  <si>
    <t>Сфера деятельности</t>
  </si>
  <si>
    <t>Наименование с указанием организационно-правовой формы</t>
  </si>
  <si>
    <t>Основной вид деятельности</t>
  </si>
  <si>
    <t>Кол-во работников, чел.</t>
  </si>
  <si>
    <t>Бюджетная сфера</t>
  </si>
  <si>
    <t>Сельское хозяйство</t>
  </si>
  <si>
    <t>Инвестиции</t>
  </si>
  <si>
    <t>Наименование</t>
  </si>
  <si>
    <t>Сумма, тыс.руб.</t>
  </si>
  <si>
    <t>итого:</t>
  </si>
  <si>
    <t>,</t>
  </si>
  <si>
    <t>"___" ___________________ 2014год</t>
  </si>
  <si>
    <t>с/х предприятия</t>
  </si>
  <si>
    <t xml:space="preserve">Глава администрации </t>
  </si>
  <si>
    <t>Глава администрации _________________________</t>
  </si>
  <si>
    <t>Глава администрации _______________________</t>
  </si>
  <si>
    <t>мясные полуфабрикаты</t>
  </si>
  <si>
    <t>Общая площадь территории поселения, га</t>
  </si>
  <si>
    <t>Площадь земельных участков, являющихся объектами налогообложения земельным налогом, га</t>
  </si>
  <si>
    <t>6 мес. 2007г.</t>
  </si>
  <si>
    <t>9 мес. 2007г.</t>
  </si>
  <si>
    <t>12 мес. 2007г.</t>
  </si>
  <si>
    <t xml:space="preserve">12. прочие </t>
  </si>
  <si>
    <t>торговля</t>
  </si>
  <si>
    <t>ЛПХ</t>
  </si>
  <si>
    <t>полезные ископаемые .</t>
  </si>
  <si>
    <t>Администрация МО «Тамирское»</t>
  </si>
  <si>
    <t>местное самоуправление</t>
  </si>
  <si>
    <t>СДК</t>
  </si>
  <si>
    <t>культура</t>
  </si>
  <si>
    <t>Библиотека</t>
  </si>
  <si>
    <t>Тамирская средняя школа</t>
  </si>
  <si>
    <t>образование</t>
  </si>
  <si>
    <t>Убур-Киретская школа</t>
  </si>
  <si>
    <t>Детский сад</t>
  </si>
  <si>
    <t xml:space="preserve">Врачебная амбулатория </t>
  </si>
  <si>
    <t>мед.услуги</t>
  </si>
  <si>
    <t xml:space="preserve">ФАП с.Шазага </t>
  </si>
  <si>
    <t>ФАП с. Убур- Киреть</t>
  </si>
  <si>
    <t>мед. услуги</t>
  </si>
  <si>
    <t>ФАП с. Ивановка</t>
  </si>
  <si>
    <t>ЦСПН  с.Тамир (соц.работники)</t>
  </si>
  <si>
    <t>социальные услуги</t>
  </si>
  <si>
    <t>ЦСПН с. Убур- Киреть (соц.работник)</t>
  </si>
  <si>
    <t>ЦСПН с. Шазага (соц.работники)</t>
  </si>
  <si>
    <t>Кяхтинский Лесхоз</t>
  </si>
  <si>
    <t>Лесоохрана</t>
  </si>
  <si>
    <t>Промышленность</t>
  </si>
  <si>
    <t>СПК  «Перешеек Плюс»</t>
  </si>
  <si>
    <t>Убой скота</t>
  </si>
  <si>
    <t xml:space="preserve">распиловка леса </t>
  </si>
  <si>
    <t>КФХ Куминов А.Г.</t>
  </si>
  <si>
    <t>растениеводство, животноводство</t>
  </si>
  <si>
    <t>КФХ Максмов И.В.</t>
  </si>
  <si>
    <t>КФХ Полонов Л.А.</t>
  </si>
  <si>
    <t>КФХ Бердяеев Е.С.</t>
  </si>
  <si>
    <t>растениеводство</t>
  </si>
  <si>
    <t>КФХ Емельянова Н.А.</t>
  </si>
  <si>
    <t xml:space="preserve">КФХ Полонов И.В. </t>
  </si>
  <si>
    <t>животноводство</t>
  </si>
  <si>
    <t>КФХ Зимирев С.В.</t>
  </si>
  <si>
    <t>КФХ Яковлев  А.М.</t>
  </si>
  <si>
    <t>КФХ  Бондарев А.А.</t>
  </si>
  <si>
    <t>КФХ Емельянов В.С.</t>
  </si>
  <si>
    <t>растеневодство</t>
  </si>
  <si>
    <t>КФХ Кривогорницын В.В.</t>
  </si>
  <si>
    <t>Транспорт</t>
  </si>
  <si>
    <t>перевозка пассажиров</t>
  </si>
  <si>
    <t>ИП "Яколвлев А.М.</t>
  </si>
  <si>
    <t>Почта России с. Тамир</t>
  </si>
  <si>
    <t>почтовые услуги</t>
  </si>
  <si>
    <t>Почта России с. Шазага</t>
  </si>
  <si>
    <t>Почта Росии с. Убур-Киреть</t>
  </si>
  <si>
    <t>Почта России с. Ивановка</t>
  </si>
  <si>
    <t>Торговля и потребительский рынок</t>
  </si>
  <si>
    <t>ИП Котоманова маг-н «Аленушка»</t>
  </si>
  <si>
    <t>Торговля</t>
  </si>
  <si>
    <t>Кяхтинское Райпо маг-н с.Тамир</t>
  </si>
  <si>
    <t>Кяхтинское Райпо маг-н с. Ивановка</t>
  </si>
  <si>
    <t>магазин "Кедр с. Убур-Киреть</t>
  </si>
  <si>
    <t>Кяхтинский рынок магазин с. У-Киреть</t>
  </si>
  <si>
    <t xml:space="preserve">   Торговоя </t>
  </si>
  <si>
    <t>ООО "Ветеран" маг-н</t>
  </si>
  <si>
    <t xml:space="preserve">ООО «Тепловая компания» </t>
  </si>
  <si>
    <t>кочегары</t>
  </si>
  <si>
    <t>За пределами МО</t>
  </si>
  <si>
    <t>МО "Тамирское"</t>
  </si>
  <si>
    <t>Ю.Н.Климов</t>
  </si>
  <si>
    <t>ИТОГО:</t>
  </si>
  <si>
    <t>полезные ископаемые</t>
  </si>
  <si>
    <t>Общая протяженность автомобильных дорог общего пользования местного значения, км</t>
  </si>
  <si>
    <t>Протяженность автомобильных дорог общего пользования местного значения, не отвечающих нормативным требованиям, км</t>
  </si>
  <si>
    <t>тыс.руб.</t>
  </si>
  <si>
    <t>внебюджет</t>
  </si>
  <si>
    <t>бюджет</t>
  </si>
  <si>
    <t>1 квартал</t>
  </si>
  <si>
    <t>1-ое полугодие</t>
  </si>
  <si>
    <t>9 месяцев</t>
  </si>
  <si>
    <t>12 месяцев</t>
  </si>
  <si>
    <t>ВСЕГО:</t>
  </si>
  <si>
    <t xml:space="preserve">полезные ископаемые </t>
  </si>
  <si>
    <t>полезные ископаемые , т.</t>
  </si>
  <si>
    <t>Ю.Н. Климов</t>
  </si>
  <si>
    <t>полезные ископаемые, т.</t>
  </si>
  <si>
    <t>Число субъектов малого и среднего предпринимательства в расчете на 10000 человек населения, ед.</t>
  </si>
  <si>
    <t>3 мес. 2015г.</t>
  </si>
  <si>
    <t>Факт за 2015 г.</t>
  </si>
  <si>
    <t xml:space="preserve">МО «Тамирское" Кяхтинского района за 1 квартал 2015г. </t>
  </si>
  <si>
    <t>____________________2015 г.</t>
  </si>
  <si>
    <t>ТОС (Респ.конкурс)</t>
  </si>
  <si>
    <t>б</t>
  </si>
  <si>
    <t>покупка дома Котоманов Н.В.</t>
  </si>
  <si>
    <t>Замена опор электричества с. Тамир</t>
  </si>
  <si>
    <t>Установка вышки цифрового ТВ</t>
  </si>
  <si>
    <t>Замена кровли в Тамирской СОШ</t>
  </si>
  <si>
    <t>Замена электропроводки Тамирская СОШ</t>
  </si>
  <si>
    <t>Строительство  мемориала в с. Тамир</t>
  </si>
  <si>
    <t>Строительство мемориала в с. Тамир</t>
  </si>
  <si>
    <t>6 мес. 2015г.</t>
  </si>
  <si>
    <t>ООО"Иванушка"</t>
  </si>
  <si>
    <t>ИП "Гуляева Н.И."</t>
  </si>
  <si>
    <t>ИП "Куминов А.Г.</t>
  </si>
  <si>
    <t>Россгосстрах</t>
  </si>
  <si>
    <t>строахование</t>
  </si>
  <si>
    <t>ИП "Котоманов М.В.</t>
  </si>
  <si>
    <t>ИП "Спиридонов А.Т."</t>
  </si>
  <si>
    <t>ООО"Буян"</t>
  </si>
  <si>
    <t>АПО "Кяхтинское"</t>
  </si>
  <si>
    <t>животноводство, растеневодство</t>
  </si>
  <si>
    <t>9 мес. 2015г.</t>
  </si>
  <si>
    <t>12 мес. 2015г.</t>
  </si>
  <si>
    <t>808.1</t>
  </si>
  <si>
    <t>Порог на 2016 г.</t>
  </si>
  <si>
    <t>3 мес. 2016г.</t>
  </si>
  <si>
    <t>Факт за 2016 г.</t>
  </si>
  <si>
    <t>3 мес.2016 г./порог 3 мес 2016г.</t>
  </si>
  <si>
    <t>3 мес. 2016 г./ 3 мес 2015г.</t>
  </si>
  <si>
    <t>3 мес. 2016 г./ 3 мес 2007г.</t>
  </si>
  <si>
    <t>МО "Тамирское" Кяхтинского района за  1 квартал 2016 год</t>
  </si>
  <si>
    <t xml:space="preserve">  "          "                                           2016 г.</t>
  </si>
  <si>
    <t xml:space="preserve">МО «Тамирское» Кяхтинского района за 1 квартал 2016 г. </t>
  </si>
  <si>
    <t>"____" _______________2016г.</t>
  </si>
  <si>
    <t>МО "Тамирское" по состоянию на 31.03.2016 г.</t>
  </si>
  <si>
    <t>КФХ Фомина Г.Н.</t>
  </si>
  <si>
    <t xml:space="preserve">МО «Тамирское" Кяхтинского района за 2016г. </t>
  </si>
  <si>
    <t>________________2016 год</t>
  </si>
  <si>
    <t>Покупка дома Семенова Е.а.</t>
  </si>
  <si>
    <t>Покупка дома Москвитин В.А.</t>
  </si>
  <si>
    <t>ТОС (Районный.конкурс)</t>
  </si>
  <si>
    <t>Перевод скота в основное стадо</t>
  </si>
  <si>
    <t>Перевод скота в основное стадо ооо "Буян"</t>
  </si>
  <si>
    <t>МО "Тамирское" Кяхтинского района за  1-ое полугодие 2016 год</t>
  </si>
  <si>
    <t>6 мес. 2016г.</t>
  </si>
  <si>
    <t>Факт за 2016г.</t>
  </si>
  <si>
    <t>6 мес.2016 г./порог 6 мес 2016г.</t>
  </si>
  <si>
    <t>6 мес. 2016г./ 6 мес 2015г.</t>
  </si>
  <si>
    <t>6 мес. 2016 г./ 6 мес 2007г.</t>
  </si>
  <si>
    <t xml:space="preserve">МО «Тамирское» Кяхтинского района за 1-ое полугодие 2016 г. </t>
  </si>
  <si>
    <t>МО "Тамирское" Кяхтинского района за  9 месяцев 2016 год</t>
  </si>
  <si>
    <t>9 мес.2016 г./порог 9 мес 2016г.</t>
  </si>
  <si>
    <t>9 мес. 2016 г./ 9 мес 2015г.</t>
  </si>
  <si>
    <t>9 мес. 2016 г./ 9 мес 2007г.</t>
  </si>
  <si>
    <t>86862?1</t>
  </si>
  <si>
    <t>23056?5</t>
  </si>
  <si>
    <t>56443?6</t>
  </si>
  <si>
    <t xml:space="preserve">МО «Тамирское» Кяхтинского района за 9 месяцев 2016 г. </t>
  </si>
  <si>
    <t>Приобретение племенных с/х животных ООО "Буян"</t>
  </si>
  <si>
    <t>Приобретение специализированного транспорта ООО "Буян"</t>
  </si>
  <si>
    <t>Приобретение с/х техники ООО "Буян"</t>
  </si>
  <si>
    <t>МО "Тамирское" Кяхтинского района за 2016 год</t>
  </si>
  <si>
    <t>12 мес. 2016г.</t>
  </si>
  <si>
    <t>12 мес.2016 г./порог 12 мес 2016г.</t>
  </si>
  <si>
    <t>12 мес. 2016 г./ 12 мес 2015г.</t>
  </si>
  <si>
    <t>12 мес. 2016 г./ 12 мес 2007г.</t>
  </si>
  <si>
    <t xml:space="preserve">МО «Тамирское» Кяхтинского района за 2016г.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</si>
</sst>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%"/>
    <numFmt numFmtId="174" formatCode="0.00000"/>
    <numFmt numFmtId="175" formatCode="0.000000"/>
    <numFmt numFmtId="176" formatCode="0.0000"/>
    <numFmt numFmtId="177" formatCode="0.000"/>
    <numFmt numFmtId="178" formatCode="0.0000000"/>
    <numFmt numFmtId="179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4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168" fontId="3" fillId="33" borderId="10" xfId="0" applyNumberFormat="1" applyFont="1" applyFill="1" applyBorder="1" applyAlignment="1">
      <alignment/>
    </xf>
    <xf numFmtId="168" fontId="3" fillId="34" borderId="10" xfId="0" applyNumberFormat="1" applyFont="1" applyFill="1" applyBorder="1" applyAlignment="1">
      <alignment/>
    </xf>
    <xf numFmtId="168" fontId="8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0" fontId="3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/>
    </xf>
    <xf numFmtId="10" fontId="9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8" fontId="9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/>
    </xf>
    <xf numFmtId="168" fontId="6" fillId="34" borderId="10" xfId="0" applyNumberFormat="1" applyFont="1" applyFill="1" applyBorder="1" applyAlignment="1">
      <alignment/>
    </xf>
    <xf numFmtId="168" fontId="10" fillId="34" borderId="10" xfId="0" applyNumberFormat="1" applyFont="1" applyFill="1" applyBorder="1" applyAlignment="1">
      <alignment/>
    </xf>
    <xf numFmtId="1" fontId="8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168" fontId="3" fillId="35" borderId="10" xfId="0" applyNumberFormat="1" applyFont="1" applyFill="1" applyBorder="1" applyAlignment="1">
      <alignment/>
    </xf>
    <xf numFmtId="168" fontId="8" fillId="35" borderId="10" xfId="0" applyNumberFormat="1" applyFont="1" applyFill="1" applyBorder="1" applyAlignment="1">
      <alignment/>
    </xf>
    <xf numFmtId="168" fontId="9" fillId="35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4" fillId="0" borderId="12" xfId="0" applyFont="1" applyBorder="1" applyAlignment="1">
      <alignment/>
    </xf>
    <xf numFmtId="2" fontId="3" fillId="33" borderId="12" xfId="0" applyNumberFormat="1" applyFont="1" applyFill="1" applyBorder="1" applyAlignment="1">
      <alignment/>
    </xf>
    <xf numFmtId="168" fontId="3" fillId="33" borderId="12" xfId="0" applyNumberFormat="1" applyFont="1" applyFill="1" applyBorder="1" applyAlignment="1">
      <alignment/>
    </xf>
    <xf numFmtId="168" fontId="12" fillId="33" borderId="13" xfId="0" applyNumberFormat="1" applyFont="1" applyFill="1" applyBorder="1" applyAlignment="1">
      <alignment/>
    </xf>
    <xf numFmtId="168" fontId="12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3" fillId="33" borderId="15" xfId="0" applyNumberFormat="1" applyFont="1" applyFill="1" applyBorder="1" applyAlignment="1">
      <alignment/>
    </xf>
    <xf numFmtId="168" fontId="3" fillId="33" borderId="15" xfId="0" applyNumberFormat="1" applyFont="1" applyFill="1" applyBorder="1" applyAlignment="1">
      <alignment/>
    </xf>
    <xf numFmtId="168" fontId="12" fillId="33" borderId="16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34" borderId="15" xfId="0" applyFont="1" applyFill="1" applyBorder="1" applyAlignment="1">
      <alignment/>
    </xf>
    <xf numFmtId="10" fontId="3" fillId="34" borderId="15" xfId="0" applyNumberFormat="1" applyFont="1" applyFill="1" applyBorder="1" applyAlignment="1">
      <alignment/>
    </xf>
    <xf numFmtId="10" fontId="8" fillId="34" borderId="15" xfId="0" applyNumberFormat="1" applyFont="1" applyFill="1" applyBorder="1" applyAlignment="1">
      <alignment/>
    </xf>
    <xf numFmtId="10" fontId="9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168" fontId="3" fillId="34" borderId="15" xfId="0" applyNumberFormat="1" applyFont="1" applyFill="1" applyBorder="1" applyAlignment="1">
      <alignment/>
    </xf>
    <xf numFmtId="168" fontId="8" fillId="34" borderId="15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2" fontId="8" fillId="34" borderId="15" xfId="0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168" fontId="3" fillId="33" borderId="16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168" fontId="3" fillId="33" borderId="13" xfId="0" applyNumberFormat="1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168" fontId="9" fillId="34" borderId="15" xfId="0" applyNumberFormat="1" applyFont="1" applyFill="1" applyBorder="1" applyAlignment="1">
      <alignment/>
    </xf>
    <xf numFmtId="168" fontId="3" fillId="33" borderId="14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168" fontId="3" fillId="35" borderId="15" xfId="0" applyNumberFormat="1" applyFont="1" applyFill="1" applyBorder="1" applyAlignment="1">
      <alignment/>
    </xf>
    <xf numFmtId="168" fontId="8" fillId="35" borderId="15" xfId="0" applyNumberFormat="1" applyFont="1" applyFill="1" applyBorder="1" applyAlignment="1">
      <alignment/>
    </xf>
    <xf numFmtId="168" fontId="9" fillId="35" borderId="15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168" fontId="3" fillId="34" borderId="12" xfId="0" applyNumberFormat="1" applyFont="1" applyFill="1" applyBorder="1" applyAlignment="1">
      <alignment/>
    </xf>
    <xf numFmtId="168" fontId="8" fillId="34" borderId="12" xfId="0" applyNumberFormat="1" applyFont="1" applyFill="1" applyBorder="1" applyAlignment="1">
      <alignment/>
    </xf>
    <xf numFmtId="168" fontId="9" fillId="34" borderId="12" xfId="0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0" fontId="14" fillId="34" borderId="12" xfId="0" applyFont="1" applyFill="1" applyBorder="1" applyAlignment="1">
      <alignment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/>
    </xf>
    <xf numFmtId="168" fontId="14" fillId="34" borderId="15" xfId="0" applyNumberFormat="1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" fontId="8" fillId="34" borderId="15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8" fillId="0" borderId="18" xfId="0" applyFont="1" applyBorder="1" applyAlignment="1">
      <alignment/>
    </xf>
    <xf numFmtId="2" fontId="3" fillId="33" borderId="18" xfId="0" applyNumberFormat="1" applyFont="1" applyFill="1" applyBorder="1" applyAlignment="1">
      <alignment/>
    </xf>
    <xf numFmtId="168" fontId="3" fillId="33" borderId="18" xfId="0" applyNumberFormat="1" applyFont="1" applyFill="1" applyBorder="1" applyAlignment="1">
      <alignment/>
    </xf>
    <xf numFmtId="168" fontId="3" fillId="33" borderId="19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9" fontId="3" fillId="34" borderId="15" xfId="58" applyFont="1" applyFill="1" applyBorder="1" applyAlignment="1">
      <alignment/>
    </xf>
    <xf numFmtId="9" fontId="8" fillId="34" borderId="15" xfId="58" applyFont="1" applyFill="1" applyBorder="1" applyAlignment="1">
      <alignment/>
    </xf>
    <xf numFmtId="9" fontId="12" fillId="34" borderId="15" xfId="58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0" borderId="2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17" fillId="3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/>
    </xf>
    <xf numFmtId="0" fontId="63" fillId="0" borderId="12" xfId="0" applyFont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23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36" borderId="10" xfId="0" applyFont="1" applyFill="1" applyBorder="1" applyAlignment="1">
      <alignment/>
    </xf>
    <xf numFmtId="0" fontId="13" fillId="36" borderId="10" xfId="0" applyFont="1" applyFill="1" applyBorder="1" applyAlignment="1">
      <alignment horizontal="center" vertical="center" wrapText="1"/>
    </xf>
    <xf numFmtId="0" fontId="64" fillId="36" borderId="0" xfId="0" applyFont="1" applyFill="1" applyAlignment="1">
      <alignment/>
    </xf>
    <xf numFmtId="0" fontId="0" fillId="36" borderId="10" xfId="0" applyFill="1" applyBorder="1" applyAlignment="1">
      <alignment/>
    </xf>
    <xf numFmtId="0" fontId="14" fillId="32" borderId="12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1" fillId="32" borderId="12" xfId="0" applyFont="1" applyFill="1" applyBorder="1" applyAlignment="1">
      <alignment/>
    </xf>
    <xf numFmtId="0" fontId="63" fillId="32" borderId="12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65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0" fontId="19" fillId="0" borderId="23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2" fontId="22" fillId="0" borderId="23" xfId="0" applyNumberFormat="1" applyFont="1" applyBorder="1" applyAlignment="1">
      <alignment horizontal="center"/>
    </xf>
    <xf numFmtId="0" fontId="15" fillId="32" borderId="12" xfId="0" applyFont="1" applyFill="1" applyBorder="1" applyAlignment="1">
      <alignment/>
    </xf>
    <xf numFmtId="1" fontId="8" fillId="32" borderId="12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168" fontId="9" fillId="0" borderId="15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10" fontId="8" fillId="32" borderId="10" xfId="0" applyNumberFormat="1" applyFont="1" applyFill="1" applyBorder="1" applyAlignment="1">
      <alignment/>
    </xf>
    <xf numFmtId="10" fontId="3" fillId="32" borderId="10" xfId="0" applyNumberFormat="1" applyFont="1" applyFill="1" applyBorder="1" applyAlignment="1">
      <alignment/>
    </xf>
    <xf numFmtId="1" fontId="3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2" fillId="32" borderId="15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2" fillId="32" borderId="18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8" fillId="32" borderId="10" xfId="0" applyNumberFormat="1" applyFont="1" applyFill="1" applyBorder="1" applyAlignment="1">
      <alignment/>
    </xf>
    <xf numFmtId="9" fontId="8" fillId="32" borderId="15" xfId="58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168" fontId="9" fillId="36" borderId="10" xfId="0" applyNumberFormat="1" applyFont="1" applyFill="1" applyBorder="1" applyAlignment="1">
      <alignment/>
    </xf>
    <xf numFmtId="168" fontId="9" fillId="36" borderId="15" xfId="0" applyNumberFormat="1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0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6" fillId="0" borderId="32" xfId="0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4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52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52300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5.57421875" style="0" customWidth="1"/>
    <col min="2" max="2" width="28.8515625" style="0" customWidth="1"/>
    <col min="3" max="3" width="9.00390625" style="0" customWidth="1"/>
    <col min="5" max="5" width="8.7109375" style="0" customWidth="1"/>
    <col min="7" max="7" width="8.140625" style="0" customWidth="1"/>
    <col min="9" max="9" width="9.00390625" style="0" customWidth="1"/>
    <col min="10" max="10" width="8.7109375" style="0" customWidth="1"/>
    <col min="11" max="11" width="9.00390625" style="0" customWidth="1"/>
    <col min="12" max="12" width="9.421875" style="0" customWidth="1"/>
  </cols>
  <sheetData>
    <row r="2" spans="1:12" ht="15">
      <c r="A2" s="239" t="s">
        <v>144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5">
      <c r="A3" s="239" t="s">
        <v>282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ht="15">
      <c r="B4" t="s">
        <v>230</v>
      </c>
    </row>
    <row r="5" spans="1:12" s="145" customFormat="1" ht="30">
      <c r="A5" s="240" t="s">
        <v>1</v>
      </c>
      <c r="B5" s="240" t="s">
        <v>145</v>
      </c>
      <c r="C5" s="147" t="s">
        <v>231</v>
      </c>
      <c r="D5" s="147" t="s">
        <v>232</v>
      </c>
      <c r="E5" s="147" t="s">
        <v>231</v>
      </c>
      <c r="F5" s="147" t="s">
        <v>232</v>
      </c>
      <c r="G5" s="147" t="s">
        <v>231</v>
      </c>
      <c r="H5" s="147" t="s">
        <v>232</v>
      </c>
      <c r="I5" s="147" t="s">
        <v>231</v>
      </c>
      <c r="J5" s="147" t="s">
        <v>232</v>
      </c>
      <c r="K5" s="240" t="s">
        <v>147</v>
      </c>
      <c r="L5" s="240"/>
    </row>
    <row r="6" spans="1:12" ht="30">
      <c r="A6" s="240"/>
      <c r="B6" s="240"/>
      <c r="C6" s="234" t="s">
        <v>233</v>
      </c>
      <c r="D6" s="234"/>
      <c r="E6" s="234" t="s">
        <v>234</v>
      </c>
      <c r="F6" s="234"/>
      <c r="G6" s="234" t="s">
        <v>235</v>
      </c>
      <c r="H6" s="234"/>
      <c r="I6" s="234" t="s">
        <v>236</v>
      </c>
      <c r="J6" s="234"/>
      <c r="K6" s="147" t="s">
        <v>231</v>
      </c>
      <c r="L6" s="147" t="s">
        <v>232</v>
      </c>
    </row>
    <row r="7" spans="1:12" ht="15">
      <c r="A7" s="224">
        <v>1</v>
      </c>
      <c r="B7" s="222" t="s">
        <v>286</v>
      </c>
      <c r="C7" s="223"/>
      <c r="D7" s="223"/>
      <c r="E7" s="223"/>
      <c r="F7" s="225">
        <v>80</v>
      </c>
      <c r="G7" s="223"/>
      <c r="H7" s="223"/>
      <c r="I7" s="223"/>
      <c r="J7" s="223"/>
      <c r="K7" s="222"/>
      <c r="L7" s="224">
        <v>80</v>
      </c>
    </row>
    <row r="8" spans="1:12" ht="15">
      <c r="A8" s="225">
        <v>2</v>
      </c>
      <c r="B8" s="188" t="s">
        <v>247</v>
      </c>
      <c r="C8" s="148"/>
      <c r="D8" s="148">
        <v>320</v>
      </c>
      <c r="E8" s="148"/>
      <c r="F8" s="148"/>
      <c r="G8" s="148"/>
      <c r="H8" s="148"/>
      <c r="I8" s="148"/>
      <c r="J8" s="148"/>
      <c r="K8" s="148">
        <f aca="true" t="shared" si="0" ref="K8:L10">C8+E8+G8+I8</f>
        <v>0</v>
      </c>
      <c r="L8" s="148">
        <f t="shared" si="0"/>
        <v>320</v>
      </c>
    </row>
    <row r="9" spans="1:12" ht="15">
      <c r="A9" s="148">
        <v>3</v>
      </c>
      <c r="B9" s="148" t="s">
        <v>284</v>
      </c>
      <c r="C9" s="148">
        <v>450</v>
      </c>
      <c r="D9" s="148"/>
      <c r="E9" s="148"/>
      <c r="F9" s="148"/>
      <c r="G9" s="148"/>
      <c r="H9" s="148"/>
      <c r="I9" s="148"/>
      <c r="J9" s="148"/>
      <c r="K9" s="148">
        <f t="shared" si="0"/>
        <v>450</v>
      </c>
      <c r="L9" s="148">
        <f t="shared" si="0"/>
        <v>0</v>
      </c>
    </row>
    <row r="10" spans="1:12" ht="15">
      <c r="A10" s="148">
        <v>4</v>
      </c>
      <c r="B10" s="148" t="s">
        <v>285</v>
      </c>
      <c r="C10" s="148">
        <v>400</v>
      </c>
      <c r="D10" s="148"/>
      <c r="E10" s="148"/>
      <c r="F10" s="148"/>
      <c r="G10" s="148"/>
      <c r="H10" s="148"/>
      <c r="I10" s="148"/>
      <c r="J10" s="148"/>
      <c r="K10" s="148">
        <f t="shared" si="0"/>
        <v>400</v>
      </c>
      <c r="L10" s="148">
        <f t="shared" si="0"/>
        <v>0</v>
      </c>
    </row>
    <row r="11" spans="1:12" ht="15">
      <c r="A11" s="148">
        <v>5</v>
      </c>
      <c r="B11" s="148" t="s">
        <v>287</v>
      </c>
      <c r="C11" s="148"/>
      <c r="D11" s="148"/>
      <c r="E11" s="148">
        <v>5480</v>
      </c>
      <c r="F11" s="148"/>
      <c r="G11" s="148"/>
      <c r="H11" s="148"/>
      <c r="I11" s="148"/>
      <c r="J11" s="148"/>
      <c r="K11" s="148">
        <v>5480</v>
      </c>
      <c r="L11" s="148"/>
    </row>
    <row r="12" spans="1:12" ht="15">
      <c r="A12" s="148">
        <v>6</v>
      </c>
      <c r="B12" s="148" t="s">
        <v>288</v>
      </c>
      <c r="C12" s="148"/>
      <c r="D12" s="148"/>
      <c r="E12" s="148">
        <v>3800</v>
      </c>
      <c r="F12" s="148"/>
      <c r="G12" s="148"/>
      <c r="H12" s="148"/>
      <c r="I12" s="148"/>
      <c r="J12" s="148"/>
      <c r="K12" s="148">
        <v>3800</v>
      </c>
      <c r="L12" s="148"/>
    </row>
    <row r="13" spans="1:12" ht="15">
      <c r="A13" s="148">
        <v>7</v>
      </c>
      <c r="B13" s="148" t="s">
        <v>255</v>
      </c>
      <c r="C13" s="148">
        <v>500</v>
      </c>
      <c r="D13" s="148"/>
      <c r="E13" s="148"/>
      <c r="F13" s="148"/>
      <c r="G13" s="148"/>
      <c r="H13" s="148"/>
      <c r="I13" s="148"/>
      <c r="J13" s="148"/>
      <c r="K13" s="148">
        <f>C13+E13+G13+I13</f>
        <v>500</v>
      </c>
      <c r="L13" s="148">
        <f>D13+F13+H13+J13</f>
        <v>0</v>
      </c>
    </row>
    <row r="14" spans="1:12" ht="15">
      <c r="A14" s="148">
        <v>8</v>
      </c>
      <c r="B14" s="148" t="s">
        <v>304</v>
      </c>
      <c r="C14" s="148"/>
      <c r="D14" s="148"/>
      <c r="E14" s="148"/>
      <c r="F14" s="148"/>
      <c r="G14" s="148">
        <v>4580</v>
      </c>
      <c r="H14" s="148"/>
      <c r="I14" s="148">
        <v>2500</v>
      </c>
      <c r="J14" s="148"/>
      <c r="K14" s="148">
        <v>7080</v>
      </c>
      <c r="L14" s="148"/>
    </row>
    <row r="15" spans="1:12" ht="15">
      <c r="A15" s="148">
        <v>9</v>
      </c>
      <c r="B15" s="148" t="s">
        <v>305</v>
      </c>
      <c r="C15" s="148"/>
      <c r="D15" s="148"/>
      <c r="E15" s="148"/>
      <c r="F15" s="148"/>
      <c r="G15" s="148">
        <v>845</v>
      </c>
      <c r="H15" s="148"/>
      <c r="I15" s="148"/>
      <c r="J15" s="148"/>
      <c r="K15" s="148">
        <v>845</v>
      </c>
      <c r="L15" s="148"/>
    </row>
    <row r="16" spans="1:12" ht="15.75" thickBot="1">
      <c r="A16" s="148">
        <v>10</v>
      </c>
      <c r="B16" s="148" t="s">
        <v>306</v>
      </c>
      <c r="C16" s="148"/>
      <c r="D16" s="148"/>
      <c r="E16" s="148"/>
      <c r="F16" s="148"/>
      <c r="G16" s="148">
        <v>7387</v>
      </c>
      <c r="H16" s="148"/>
      <c r="I16" s="148">
        <v>4250</v>
      </c>
      <c r="J16" s="148"/>
      <c r="K16" s="148">
        <v>11637</v>
      </c>
      <c r="L16" s="148"/>
    </row>
    <row r="17" spans="1:12" ht="15.75" thickBot="1">
      <c r="A17" s="143" t="s">
        <v>149</v>
      </c>
      <c r="B17" s="200" t="s">
        <v>283</v>
      </c>
      <c r="K17" s="189">
        <f>SUM(K8:K16)</f>
        <v>30192</v>
      </c>
      <c r="L17" s="190">
        <f>SUM(L7:L16)</f>
        <v>400</v>
      </c>
    </row>
    <row r="18" spans="1:12" ht="15.75" thickBot="1">
      <c r="A18" s="144" t="s">
        <v>153</v>
      </c>
      <c r="D18" s="151"/>
      <c r="I18" s="235" t="s">
        <v>237</v>
      </c>
      <c r="J18" s="236"/>
      <c r="K18" s="237">
        <f>K17+L17</f>
        <v>30592</v>
      </c>
      <c r="L18" s="238"/>
    </row>
    <row r="19" ht="15">
      <c r="A19" s="144"/>
    </row>
  </sheetData>
  <sheetProtection/>
  <mergeCells count="11">
    <mergeCell ref="E6:F6"/>
    <mergeCell ref="G6:H6"/>
    <mergeCell ref="I6:J6"/>
    <mergeCell ref="I18:J18"/>
    <mergeCell ref="K18:L18"/>
    <mergeCell ref="A2:L2"/>
    <mergeCell ref="A3:L3"/>
    <mergeCell ref="A5:A6"/>
    <mergeCell ref="B5:B6"/>
    <mergeCell ref="K5:L5"/>
    <mergeCell ref="C6:D6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278"/>
  <sheetViews>
    <sheetView tabSelected="1" zoomScalePageLayoutView="0" workbookViewId="0" topLeftCell="A1">
      <pane xSplit="2" ySplit="6" topLeftCell="C8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4" sqref="E14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54"/>
      <c r="B1" s="235"/>
      <c r="C1" s="235"/>
      <c r="D1" s="235"/>
      <c r="E1" s="235"/>
      <c r="F1" s="235"/>
      <c r="G1" s="235"/>
      <c r="H1" s="235"/>
      <c r="I1" s="235"/>
    </row>
    <row r="2" spans="1:9" ht="15">
      <c r="A2" s="250" t="s">
        <v>0</v>
      </c>
      <c r="B2" s="250"/>
      <c r="C2" s="250"/>
      <c r="D2" s="250"/>
      <c r="E2" s="250"/>
      <c r="F2" s="250"/>
      <c r="G2" s="250"/>
      <c r="H2" s="250"/>
      <c r="I2" s="250"/>
    </row>
    <row r="3" spans="1:9" ht="15">
      <c r="A3" s="250" t="s">
        <v>307</v>
      </c>
      <c r="B3" s="255"/>
      <c r="C3" s="255"/>
      <c r="D3" s="255"/>
      <c r="E3" s="255"/>
      <c r="F3" s="255"/>
      <c r="G3" s="255"/>
      <c r="H3" s="255"/>
      <c r="I3" s="255"/>
    </row>
    <row r="5" spans="1:9" ht="30" customHeight="1">
      <c r="A5" s="256" t="s">
        <v>1</v>
      </c>
      <c r="B5" s="258" t="s">
        <v>2</v>
      </c>
      <c r="C5" s="4" t="s">
        <v>3</v>
      </c>
      <c r="D5" s="11" t="s">
        <v>244</v>
      </c>
      <c r="E5" s="11" t="s">
        <v>270</v>
      </c>
      <c r="F5" s="4" t="s">
        <v>291</v>
      </c>
      <c r="G5" s="17" t="s">
        <v>4</v>
      </c>
      <c r="H5" s="17" t="s">
        <v>4</v>
      </c>
      <c r="I5" s="18" t="s">
        <v>4</v>
      </c>
    </row>
    <row r="6" spans="1:9" ht="35.25" thickBot="1">
      <c r="A6" s="257"/>
      <c r="B6" s="259"/>
      <c r="C6" s="46" t="s">
        <v>159</v>
      </c>
      <c r="D6" s="47" t="s">
        <v>268</v>
      </c>
      <c r="E6" s="47" t="s">
        <v>308</v>
      </c>
      <c r="F6" s="46" t="s">
        <v>308</v>
      </c>
      <c r="G6" s="48" t="s">
        <v>309</v>
      </c>
      <c r="H6" s="48" t="s">
        <v>310</v>
      </c>
      <c r="I6" s="49" t="s">
        <v>311</v>
      </c>
    </row>
    <row r="7" spans="1:9" ht="26.25">
      <c r="A7" s="251">
        <v>1</v>
      </c>
      <c r="B7" s="50" t="s">
        <v>5</v>
      </c>
      <c r="C7" s="51">
        <v>1440</v>
      </c>
      <c r="D7" s="52">
        <v>1185</v>
      </c>
      <c r="E7" s="52">
        <v>1182</v>
      </c>
      <c r="F7" s="176">
        <v>1182</v>
      </c>
      <c r="G7" s="54">
        <f>F7/E7*100</f>
        <v>100</v>
      </c>
      <c r="H7" s="55">
        <f>F7/D7*100</f>
        <v>99.74683544303798</v>
      </c>
      <c r="I7" s="56">
        <f>F7/C7*100</f>
        <v>82.08333333333333</v>
      </c>
    </row>
    <row r="8" spans="1:9" ht="15">
      <c r="A8" s="252"/>
      <c r="B8" s="7" t="s">
        <v>6</v>
      </c>
      <c r="C8" s="6">
        <v>-2</v>
      </c>
      <c r="D8" s="10">
        <v>0</v>
      </c>
      <c r="E8" s="10">
        <v>-4</v>
      </c>
      <c r="F8" s="157">
        <v>-4</v>
      </c>
      <c r="G8" s="19">
        <f>F8/E8*100</f>
        <v>100</v>
      </c>
      <c r="H8" s="20" t="e">
        <f aca="true" t="shared" si="0" ref="H8:H74">F8/D8*100</f>
        <v>#DIV/0!</v>
      </c>
      <c r="I8" s="57">
        <f aca="true" t="shared" si="1" ref="I8:I74">F8/C8*100</f>
        <v>200</v>
      </c>
    </row>
    <row r="9" spans="1:9" ht="15">
      <c r="A9" s="252"/>
      <c r="B9" s="39" t="s">
        <v>104</v>
      </c>
      <c r="C9" s="40"/>
      <c r="D9" s="41">
        <v>0</v>
      </c>
      <c r="E9" s="41">
        <v>0</v>
      </c>
      <c r="F9" s="156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</row>
    <row r="10" spans="1:9" ht="15.75" thickBot="1">
      <c r="A10" s="253"/>
      <c r="B10" s="58" t="s">
        <v>7</v>
      </c>
      <c r="C10" s="59">
        <v>5</v>
      </c>
      <c r="D10" s="60">
        <v>-6</v>
      </c>
      <c r="E10" s="60">
        <v>-2</v>
      </c>
      <c r="F10" s="214">
        <v>-2</v>
      </c>
      <c r="G10" s="61">
        <f aca="true" t="shared" si="2" ref="G10:G75">F10/E10*100</f>
        <v>100</v>
      </c>
      <c r="H10" s="62">
        <f t="shared" si="0"/>
        <v>33.33333333333333</v>
      </c>
      <c r="I10" s="63">
        <f t="shared" si="1"/>
        <v>-40</v>
      </c>
    </row>
    <row r="11" spans="1:9" ht="15">
      <c r="A11" s="251">
        <v>2</v>
      </c>
      <c r="B11" s="64" t="s">
        <v>8</v>
      </c>
      <c r="C11" s="51">
        <v>523</v>
      </c>
      <c r="D11" s="52">
        <v>718</v>
      </c>
      <c r="E11" s="52">
        <v>718</v>
      </c>
      <c r="F11" s="52">
        <v>717</v>
      </c>
      <c r="G11" s="54">
        <f t="shared" si="2"/>
        <v>99.86072423398329</v>
      </c>
      <c r="H11" s="55">
        <f t="shared" si="0"/>
        <v>99.86072423398329</v>
      </c>
      <c r="I11" s="56">
        <f t="shared" si="1"/>
        <v>137.09369024856596</v>
      </c>
    </row>
    <row r="12" spans="1:9" ht="15">
      <c r="A12" s="252"/>
      <c r="B12" s="7" t="s">
        <v>9</v>
      </c>
      <c r="C12" s="6">
        <v>330</v>
      </c>
      <c r="D12" s="10">
        <v>701</v>
      </c>
      <c r="E12" s="156">
        <v>703</v>
      </c>
      <c r="F12" s="10">
        <v>703</v>
      </c>
      <c r="G12" s="19">
        <f t="shared" si="2"/>
        <v>100</v>
      </c>
      <c r="H12" s="20">
        <f t="shared" si="0"/>
        <v>100.28530670470757</v>
      </c>
      <c r="I12" s="57">
        <f t="shared" si="1"/>
        <v>213.03030303030303</v>
      </c>
    </row>
    <row r="13" spans="1:9" ht="15">
      <c r="A13" s="252"/>
      <c r="B13" s="7" t="s">
        <v>10</v>
      </c>
      <c r="C13" s="6">
        <v>224</v>
      </c>
      <c r="D13" s="10">
        <v>20</v>
      </c>
      <c r="E13" s="10">
        <v>20</v>
      </c>
      <c r="F13" s="10">
        <v>20</v>
      </c>
      <c r="G13" s="19">
        <f t="shared" si="2"/>
        <v>100</v>
      </c>
      <c r="H13" s="20">
        <f t="shared" si="0"/>
        <v>100</v>
      </c>
      <c r="I13" s="57">
        <f t="shared" si="1"/>
        <v>8.928571428571429</v>
      </c>
    </row>
    <row r="14" spans="1:9" ht="15">
      <c r="A14" s="252"/>
      <c r="B14" s="7" t="s">
        <v>11</v>
      </c>
      <c r="C14" s="6">
        <v>10</v>
      </c>
      <c r="D14" s="10">
        <v>3</v>
      </c>
      <c r="E14" s="10">
        <v>1</v>
      </c>
      <c r="F14" s="217">
        <v>0</v>
      </c>
      <c r="G14" s="19">
        <f t="shared" si="2"/>
        <v>0</v>
      </c>
      <c r="H14" s="20">
        <f t="shared" si="0"/>
        <v>0</v>
      </c>
      <c r="I14" s="57">
        <f t="shared" si="1"/>
        <v>0</v>
      </c>
    </row>
    <row r="15" spans="1:9" ht="26.25">
      <c r="A15" s="252"/>
      <c r="B15" s="8" t="s">
        <v>12</v>
      </c>
      <c r="C15" s="195">
        <f>C12+C14</f>
        <v>340</v>
      </c>
      <c r="D15" s="195">
        <f>D12+D14</f>
        <v>704</v>
      </c>
      <c r="E15" s="195">
        <v>709</v>
      </c>
      <c r="F15" s="10">
        <v>709</v>
      </c>
      <c r="G15" s="19">
        <f t="shared" si="2"/>
        <v>100</v>
      </c>
      <c r="H15" s="20">
        <f t="shared" si="0"/>
        <v>100.71022727272727</v>
      </c>
      <c r="I15" s="57">
        <f t="shared" si="1"/>
        <v>208.52941176470588</v>
      </c>
    </row>
    <row r="16" spans="1:9" ht="26.25">
      <c r="A16" s="252"/>
      <c r="B16" s="23" t="s">
        <v>13</v>
      </c>
      <c r="C16" s="24">
        <f>C14/C15</f>
        <v>0.029411764705882353</v>
      </c>
      <c r="D16" s="25">
        <f>D14/D15</f>
        <v>0.004261363636363636</v>
      </c>
      <c r="E16" s="25">
        <f>E14/E15</f>
        <v>0.0014104372355430183</v>
      </c>
      <c r="F16" s="26">
        <f>F14/F15</f>
        <v>0</v>
      </c>
      <c r="G16" s="19">
        <f t="shared" si="2"/>
        <v>0</v>
      </c>
      <c r="H16" s="20">
        <f t="shared" si="0"/>
        <v>0</v>
      </c>
      <c r="I16" s="57">
        <f t="shared" si="1"/>
        <v>0</v>
      </c>
    </row>
    <row r="17" spans="1:9" ht="15.75" thickBot="1">
      <c r="A17" s="253"/>
      <c r="B17" s="65" t="s">
        <v>14</v>
      </c>
      <c r="C17" s="66">
        <f>C13/C15</f>
        <v>0.6588235294117647</v>
      </c>
      <c r="D17" s="67">
        <f>D13/D15</f>
        <v>0.028409090909090908</v>
      </c>
      <c r="E17" s="67">
        <f>E13/E15</f>
        <v>0.028208744710860368</v>
      </c>
      <c r="F17" s="68">
        <f>F13/F15</f>
        <v>0.028208744710860368</v>
      </c>
      <c r="G17" s="61">
        <f t="shared" si="2"/>
        <v>100</v>
      </c>
      <c r="H17" s="62">
        <f t="shared" si="0"/>
        <v>99.2947813822285</v>
      </c>
      <c r="I17" s="63">
        <f t="shared" si="1"/>
        <v>4.281684465041305</v>
      </c>
    </row>
    <row r="18" spans="1:9" ht="15">
      <c r="A18" s="251">
        <v>3</v>
      </c>
      <c r="B18" s="64" t="s">
        <v>15</v>
      </c>
      <c r="C18" s="51">
        <v>10453</v>
      </c>
      <c r="D18" s="52">
        <v>94240</v>
      </c>
      <c r="E18" s="52">
        <v>98540</v>
      </c>
      <c r="F18" s="53">
        <v>8460</v>
      </c>
      <c r="G18" s="54">
        <f t="shared" si="2"/>
        <v>8.585346052364521</v>
      </c>
      <c r="H18" s="55">
        <f t="shared" si="0"/>
        <v>8.977079796264857</v>
      </c>
      <c r="I18" s="56">
        <f t="shared" si="1"/>
        <v>80.9337032430881</v>
      </c>
    </row>
    <row r="19" spans="1:9" ht="26.25" thickBot="1">
      <c r="A19" s="253"/>
      <c r="B19" s="69" t="s">
        <v>16</v>
      </c>
      <c r="C19" s="70">
        <f>C18/C12/12*1000</f>
        <v>2639.6464646464647</v>
      </c>
      <c r="D19" s="70">
        <f>D18/D12/12*1000</f>
        <v>11203.04327151688</v>
      </c>
      <c r="E19" s="70">
        <f>E18/E12/12*1000</f>
        <v>11680.891417733521</v>
      </c>
      <c r="F19" s="72">
        <f>F18/F12/9*1000</f>
        <v>1337.126600284495</v>
      </c>
      <c r="G19" s="61">
        <f t="shared" si="2"/>
        <v>11.447128069819366</v>
      </c>
      <c r="H19" s="62">
        <f t="shared" si="0"/>
        <v>11.935387268244027</v>
      </c>
      <c r="I19" s="63">
        <f t="shared" si="1"/>
        <v>50.65551838827705</v>
      </c>
    </row>
    <row r="20" spans="1:9" ht="26.25">
      <c r="A20" s="251">
        <v>4</v>
      </c>
      <c r="B20" s="50" t="s">
        <v>20</v>
      </c>
      <c r="C20" s="51">
        <v>76545</v>
      </c>
      <c r="D20" s="52">
        <v>112030</v>
      </c>
      <c r="E20" s="52">
        <v>182000</v>
      </c>
      <c r="F20" s="73">
        <v>194200</v>
      </c>
      <c r="G20" s="54">
        <f t="shared" si="2"/>
        <v>106.7032967032967</v>
      </c>
      <c r="H20" s="55">
        <f t="shared" si="0"/>
        <v>173.3464250647148</v>
      </c>
      <c r="I20" s="56">
        <f t="shared" si="1"/>
        <v>253.70696975635246</v>
      </c>
    </row>
    <row r="21" spans="1:9" ht="15.75" thickBot="1">
      <c r="A21" s="253"/>
      <c r="B21" s="74" t="s">
        <v>17</v>
      </c>
      <c r="C21" s="75">
        <f>C20/C7/12*1000</f>
        <v>4429.6875</v>
      </c>
      <c r="D21" s="75">
        <f>D20/D7/12*1000</f>
        <v>7878.340365682137</v>
      </c>
      <c r="E21" s="75">
        <f>E20/E7/12*1000</f>
        <v>12831.359278059786</v>
      </c>
      <c r="F21" s="77">
        <f>F20/F7/9*1000</f>
        <v>18255.311148712164</v>
      </c>
      <c r="G21" s="61">
        <f t="shared" si="2"/>
        <v>142.27106227106225</v>
      </c>
      <c r="H21" s="62">
        <f t="shared" si="0"/>
        <v>231.71518748075246</v>
      </c>
      <c r="I21" s="78">
        <f t="shared" si="1"/>
        <v>412.1128442742782</v>
      </c>
    </row>
    <row r="22" spans="1:9" ht="39">
      <c r="A22" s="251">
        <v>5</v>
      </c>
      <c r="B22" s="79" t="s">
        <v>18</v>
      </c>
      <c r="C22" s="51">
        <v>160</v>
      </c>
      <c r="D22" s="52">
        <v>35</v>
      </c>
      <c r="E22" s="52">
        <v>35</v>
      </c>
      <c r="F22" s="73">
        <v>34</v>
      </c>
      <c r="G22" s="54">
        <f t="shared" si="2"/>
        <v>97.14285714285714</v>
      </c>
      <c r="H22" s="55">
        <f t="shared" si="0"/>
        <v>97.14285714285714</v>
      </c>
      <c r="I22" s="80">
        <f t="shared" si="1"/>
        <v>21.25</v>
      </c>
    </row>
    <row r="23" spans="1:9" ht="27" thickBot="1">
      <c r="A23" s="253"/>
      <c r="B23" s="81" t="s">
        <v>21</v>
      </c>
      <c r="C23" s="70">
        <f>C22/C7*100</f>
        <v>11.11111111111111</v>
      </c>
      <c r="D23" s="71">
        <f>D22/D7*100</f>
        <v>2.9535864978902953</v>
      </c>
      <c r="E23" s="71">
        <f>E22/E7*100</f>
        <v>2.961082910321489</v>
      </c>
      <c r="F23" s="82">
        <f>F22/F7*100</f>
        <v>2.8764805414551606</v>
      </c>
      <c r="G23" s="61">
        <f t="shared" si="2"/>
        <v>97.14285714285714</v>
      </c>
      <c r="H23" s="62">
        <f t="shared" si="0"/>
        <v>97.38941261783901</v>
      </c>
      <c r="I23" s="78">
        <f t="shared" si="1"/>
        <v>25.888324873096447</v>
      </c>
    </row>
    <row r="24" spans="1:9" ht="36.75" customHeight="1">
      <c r="A24" s="260">
        <v>6</v>
      </c>
      <c r="B24" s="98" t="s">
        <v>19</v>
      </c>
      <c r="C24" s="95"/>
      <c r="D24" s="96"/>
      <c r="E24" s="96"/>
      <c r="F24" s="186"/>
      <c r="G24" s="54"/>
      <c r="H24" s="55"/>
      <c r="I24" s="80"/>
    </row>
    <row r="25" spans="1:9" ht="15">
      <c r="A25" s="261"/>
      <c r="B25" s="9" t="s">
        <v>23</v>
      </c>
      <c r="C25" s="6"/>
      <c r="D25" s="10"/>
      <c r="E25" s="10"/>
      <c r="F25" s="13"/>
      <c r="G25" s="19" t="e">
        <f t="shared" si="2"/>
        <v>#DIV/0!</v>
      </c>
      <c r="H25" s="20" t="e">
        <f t="shared" si="0"/>
        <v>#DIV/0!</v>
      </c>
      <c r="I25" s="83" t="e">
        <f t="shared" si="1"/>
        <v>#DIV/0!</v>
      </c>
    </row>
    <row r="26" spans="1:9" ht="15">
      <c r="A26" s="261"/>
      <c r="B26" s="7" t="s">
        <v>22</v>
      </c>
      <c r="C26" s="6"/>
      <c r="D26" s="10">
        <v>76</v>
      </c>
      <c r="E26" s="10">
        <v>20</v>
      </c>
      <c r="F26" s="13">
        <v>10</v>
      </c>
      <c r="G26" s="19">
        <f t="shared" si="2"/>
        <v>50</v>
      </c>
      <c r="H26" s="20">
        <f t="shared" si="0"/>
        <v>13.157894736842104</v>
      </c>
      <c r="I26" s="83" t="e">
        <f t="shared" si="1"/>
        <v>#DIV/0!</v>
      </c>
    </row>
    <row r="27" spans="1:9" ht="15">
      <c r="A27" s="261"/>
      <c r="B27" s="7" t="s">
        <v>154</v>
      </c>
      <c r="C27" s="6"/>
      <c r="D27" s="10"/>
      <c r="E27" s="10"/>
      <c r="F27" s="13"/>
      <c r="G27" s="19" t="e">
        <f t="shared" si="2"/>
        <v>#DIV/0!</v>
      </c>
      <c r="H27" s="20" t="e">
        <f t="shared" si="0"/>
        <v>#DIV/0!</v>
      </c>
      <c r="I27" s="83" t="e">
        <f t="shared" si="1"/>
        <v>#DIV/0!</v>
      </c>
    </row>
    <row r="28" spans="1:9" ht="15">
      <c r="A28" s="261"/>
      <c r="B28" s="7" t="s">
        <v>24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261"/>
      <c r="B29" s="7" t="s">
        <v>25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261"/>
      <c r="B30" s="7" t="s">
        <v>26</v>
      </c>
      <c r="C30" s="6"/>
      <c r="D30" s="10">
        <v>1</v>
      </c>
      <c r="E30" s="10">
        <v>1</v>
      </c>
      <c r="F30" s="13">
        <v>1.5</v>
      </c>
      <c r="G30" s="19">
        <f t="shared" si="2"/>
        <v>150</v>
      </c>
      <c r="H30" s="20">
        <f t="shared" si="0"/>
        <v>150</v>
      </c>
      <c r="I30" s="83" t="e">
        <f t="shared" si="1"/>
        <v>#DIV/0!</v>
      </c>
    </row>
    <row r="31" spans="1:9" ht="15">
      <c r="A31" s="261"/>
      <c r="B31" s="8" t="s">
        <v>241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261"/>
      <c r="B32" s="7" t="s">
        <v>27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261"/>
      <c r="B33" s="7" t="s">
        <v>28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261"/>
      <c r="B34" s="28" t="s">
        <v>29</v>
      </c>
      <c r="C34" s="32">
        <f>SUM(C35:C43)</f>
        <v>0</v>
      </c>
      <c r="D34" s="33">
        <v>6640</v>
      </c>
      <c r="E34" s="33">
        <v>4860</v>
      </c>
      <c r="F34" s="215">
        <v>4976</v>
      </c>
      <c r="G34" s="19">
        <f t="shared" si="2"/>
        <v>102.38683127572017</v>
      </c>
      <c r="H34" s="20">
        <f t="shared" si="0"/>
        <v>74.93975903614458</v>
      </c>
      <c r="I34" s="83" t="e">
        <f t="shared" si="1"/>
        <v>#DIV/0!</v>
      </c>
    </row>
    <row r="35" spans="1:9" ht="15">
      <c r="A35" s="261"/>
      <c r="B35" s="7" t="s">
        <v>30</v>
      </c>
      <c r="C35" s="6"/>
      <c r="D35" s="6"/>
      <c r="E35" s="10"/>
      <c r="F35" s="10"/>
      <c r="G35" s="19" t="e">
        <f t="shared" si="2"/>
        <v>#DIV/0!</v>
      </c>
      <c r="H35" s="20" t="e">
        <f t="shared" si="0"/>
        <v>#DIV/0!</v>
      </c>
      <c r="I35" s="83" t="e">
        <f t="shared" si="1"/>
        <v>#DIV/0!</v>
      </c>
    </row>
    <row r="36" spans="1:9" ht="15">
      <c r="A36" s="261"/>
      <c r="B36" s="7" t="s">
        <v>31</v>
      </c>
      <c r="C36" s="6"/>
      <c r="D36" s="6">
        <v>4940</v>
      </c>
      <c r="E36" s="10">
        <v>650</v>
      </c>
      <c r="F36" s="6">
        <v>680</v>
      </c>
      <c r="G36" s="19">
        <f t="shared" si="2"/>
        <v>104.61538461538463</v>
      </c>
      <c r="H36" s="20">
        <f t="shared" si="0"/>
        <v>13.765182186234817</v>
      </c>
      <c r="I36" s="83" t="e">
        <f t="shared" si="1"/>
        <v>#DIV/0!</v>
      </c>
    </row>
    <row r="37" spans="1:9" ht="15">
      <c r="A37" s="261"/>
      <c r="B37" s="7" t="s">
        <v>154</v>
      </c>
      <c r="C37" s="6"/>
      <c r="D37" s="6"/>
      <c r="E37" s="10"/>
      <c r="F37" s="6"/>
      <c r="G37" s="19" t="e">
        <f t="shared" si="2"/>
        <v>#DIV/0!</v>
      </c>
      <c r="H37" s="20" t="e">
        <f t="shared" si="0"/>
        <v>#DIV/0!</v>
      </c>
      <c r="I37" s="83" t="e">
        <f t="shared" si="1"/>
        <v>#DIV/0!</v>
      </c>
    </row>
    <row r="38" spans="1:9" ht="15">
      <c r="A38" s="261"/>
      <c r="B38" s="7" t="s">
        <v>32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261"/>
      <c r="B39" s="7" t="s">
        <v>33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261"/>
      <c r="B40" s="7" t="s">
        <v>34</v>
      </c>
      <c r="C40" s="6"/>
      <c r="D40" s="6">
        <v>1700</v>
      </c>
      <c r="E40" s="10">
        <v>3800</v>
      </c>
      <c r="F40" s="6">
        <v>4296</v>
      </c>
      <c r="G40" s="19">
        <f t="shared" si="2"/>
        <v>113.05263157894736</v>
      </c>
      <c r="H40" s="20">
        <f t="shared" si="0"/>
        <v>252.70588235294116</v>
      </c>
      <c r="I40" s="83" t="e">
        <f t="shared" si="1"/>
        <v>#DIV/0!</v>
      </c>
    </row>
    <row r="41" spans="1:9" ht="15">
      <c r="A41" s="261"/>
      <c r="B41" s="8" t="s">
        <v>238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261"/>
      <c r="B42" s="7" t="s">
        <v>35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261"/>
      <c r="B43" s="7" t="s">
        <v>36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261"/>
      <c r="B44" s="23" t="s">
        <v>37</v>
      </c>
      <c r="C44" s="32">
        <f>SUM(C45:C47)</f>
        <v>26880.7</v>
      </c>
      <c r="D44" s="33">
        <v>114133.2</v>
      </c>
      <c r="E44" s="33">
        <f>SUM(E45:E47)</f>
        <v>106833</v>
      </c>
      <c r="F44" s="33">
        <v>107389.3</v>
      </c>
      <c r="G44" s="19">
        <f t="shared" si="2"/>
        <v>100.52071925341421</v>
      </c>
      <c r="H44" s="20">
        <f t="shared" si="0"/>
        <v>94.09120220934838</v>
      </c>
      <c r="I44" s="83">
        <f t="shared" si="1"/>
        <v>399.50336114758915</v>
      </c>
    </row>
    <row r="45" spans="1:9" ht="15">
      <c r="A45" s="261"/>
      <c r="B45" s="7" t="s">
        <v>150</v>
      </c>
      <c r="C45" s="6"/>
      <c r="D45" s="10">
        <v>31548.7</v>
      </c>
      <c r="E45" s="10">
        <v>20637</v>
      </c>
      <c r="F45" s="33">
        <v>23403.9</v>
      </c>
      <c r="G45" s="19">
        <f t="shared" si="2"/>
        <v>113.40747201628145</v>
      </c>
      <c r="H45" s="20">
        <f t="shared" si="0"/>
        <v>74.18340533841331</v>
      </c>
      <c r="I45" s="83" t="e">
        <f t="shared" si="1"/>
        <v>#DIV/0!</v>
      </c>
    </row>
    <row r="46" spans="1:9" ht="15">
      <c r="A46" s="261"/>
      <c r="B46" s="7" t="s">
        <v>38</v>
      </c>
      <c r="C46" s="6">
        <v>1438.5</v>
      </c>
      <c r="D46" s="10">
        <v>66399</v>
      </c>
      <c r="E46" s="10">
        <v>10780</v>
      </c>
      <c r="F46" s="33">
        <v>12846.8</v>
      </c>
      <c r="G46" s="19">
        <f t="shared" si="2"/>
        <v>119.17254174397031</v>
      </c>
      <c r="H46" s="20">
        <f t="shared" si="0"/>
        <v>19.347881745207005</v>
      </c>
      <c r="I46" s="83">
        <f t="shared" si="1"/>
        <v>893.0691692735488</v>
      </c>
    </row>
    <row r="47" spans="1:9" ht="15">
      <c r="A47" s="261"/>
      <c r="B47" s="7" t="s">
        <v>39</v>
      </c>
      <c r="C47" s="6">
        <v>25442.2</v>
      </c>
      <c r="D47" s="10">
        <v>16185.5</v>
      </c>
      <c r="E47" s="10">
        <v>75416</v>
      </c>
      <c r="F47" s="33">
        <v>71261.5</v>
      </c>
      <c r="G47" s="19">
        <f t="shared" si="2"/>
        <v>94.49122202185212</v>
      </c>
      <c r="H47" s="20">
        <f t="shared" si="0"/>
        <v>440.2798801396312</v>
      </c>
      <c r="I47" s="83">
        <f t="shared" si="1"/>
        <v>280.09173734975747</v>
      </c>
    </row>
    <row r="48" spans="1:9" ht="15">
      <c r="A48" s="261"/>
      <c r="B48" s="27" t="s">
        <v>40</v>
      </c>
      <c r="C48" s="32">
        <f>C44+C34</f>
        <v>26880.7</v>
      </c>
      <c r="D48" s="33">
        <f>D44+D34</f>
        <v>120773.2</v>
      </c>
      <c r="E48" s="33">
        <f>E44+E34</f>
        <v>111693</v>
      </c>
      <c r="F48" s="29">
        <f>F44+F34</f>
        <v>112365.3</v>
      </c>
      <c r="G48" s="19">
        <f t="shared" si="2"/>
        <v>100.60191775670813</v>
      </c>
      <c r="H48" s="20">
        <f t="shared" si="0"/>
        <v>93.03827339177899</v>
      </c>
      <c r="I48" s="83">
        <f t="shared" si="1"/>
        <v>418.01478384119457</v>
      </c>
    </row>
    <row r="49" spans="1:9" ht="15">
      <c r="A49" s="261"/>
      <c r="B49" s="28" t="s">
        <v>17</v>
      </c>
      <c r="C49" s="21">
        <f>C48/C7/12*1000</f>
        <v>1555.596064814815</v>
      </c>
      <c r="D49" s="21">
        <f>D48/D7/12*1000</f>
        <v>8493.192686357244</v>
      </c>
      <c r="E49" s="21">
        <f>E48/E7/12*1000</f>
        <v>7874.576988155668</v>
      </c>
      <c r="F49" s="31">
        <f>F48/F7/9*1000</f>
        <v>10562.633953750705</v>
      </c>
      <c r="G49" s="19">
        <f t="shared" si="2"/>
        <v>134.1358903422775</v>
      </c>
      <c r="H49" s="20">
        <f t="shared" si="0"/>
        <v>124.36588152200572</v>
      </c>
      <c r="I49" s="83">
        <f t="shared" si="1"/>
        <v>679.0087859349353</v>
      </c>
    </row>
    <row r="50" spans="1:9" ht="15">
      <c r="A50" s="261"/>
      <c r="B50" s="39" t="s">
        <v>106</v>
      </c>
      <c r="C50" s="43"/>
      <c r="D50" s="44">
        <v>18784</v>
      </c>
      <c r="E50" s="44">
        <v>18000</v>
      </c>
      <c r="F50" s="45">
        <v>20604</v>
      </c>
      <c r="G50" s="19">
        <f>F50/E50*100</f>
        <v>114.46666666666667</v>
      </c>
      <c r="H50" s="20">
        <f>F50/D50*100</f>
        <v>109.68909710391823</v>
      </c>
      <c r="I50" s="83" t="e">
        <f>F50/C50*100</f>
        <v>#DIV/0!</v>
      </c>
    </row>
    <row r="51" spans="1:9" ht="15.75" thickBot="1">
      <c r="A51" s="262"/>
      <c r="B51" s="84" t="s">
        <v>107</v>
      </c>
      <c r="C51" s="85"/>
      <c r="D51" s="86">
        <v>43449</v>
      </c>
      <c r="E51" s="86">
        <v>43000</v>
      </c>
      <c r="F51" s="87">
        <v>49072.3</v>
      </c>
      <c r="G51" s="61">
        <f>F51/E51*100</f>
        <v>114.12162790697676</v>
      </c>
      <c r="H51" s="62">
        <f>F51/D51*100</f>
        <v>112.94230016801308</v>
      </c>
      <c r="I51" s="78" t="e">
        <f>F51/C51*100</f>
        <v>#DIV/0!</v>
      </c>
    </row>
    <row r="52" spans="1:9" ht="26.25">
      <c r="A52" s="251">
        <v>7</v>
      </c>
      <c r="B52" s="88" t="s">
        <v>41</v>
      </c>
      <c r="C52" s="89">
        <f>C48/C53</f>
        <v>224.00583333333333</v>
      </c>
      <c r="D52" s="90">
        <f>D48/D53</f>
        <v>592.0254901960784</v>
      </c>
      <c r="E52" s="90">
        <f>E48/E53</f>
        <v>547.5147058823529</v>
      </c>
      <c r="F52" s="91">
        <f>F48/F53</f>
        <v>542.8275362318841</v>
      </c>
      <c r="G52" s="54">
        <f t="shared" si="2"/>
        <v>99.1439189486399</v>
      </c>
      <c r="H52" s="55">
        <f t="shared" si="0"/>
        <v>91.68989261798508</v>
      </c>
      <c r="I52" s="80">
        <f t="shared" si="1"/>
        <v>242.32741092243168</v>
      </c>
    </row>
    <row r="53" spans="1:9" ht="52.5" thickBot="1">
      <c r="A53" s="253"/>
      <c r="B53" s="92" t="s">
        <v>42</v>
      </c>
      <c r="C53" s="59">
        <v>120</v>
      </c>
      <c r="D53" s="60">
        <v>204</v>
      </c>
      <c r="E53" s="60">
        <v>204</v>
      </c>
      <c r="F53" s="60">
        <v>207</v>
      </c>
      <c r="G53" s="61">
        <f t="shared" si="2"/>
        <v>101.47058823529412</v>
      </c>
      <c r="H53" s="62">
        <f t="shared" si="0"/>
        <v>101.47058823529412</v>
      </c>
      <c r="I53" s="78">
        <f t="shared" si="1"/>
        <v>172.5</v>
      </c>
    </row>
    <row r="54" spans="1:9" ht="15">
      <c r="A54" s="251">
        <v>8</v>
      </c>
      <c r="B54" s="93" t="s">
        <v>43</v>
      </c>
      <c r="C54" s="51">
        <v>29603</v>
      </c>
      <c r="D54" s="52">
        <v>112260</v>
      </c>
      <c r="E54" s="52">
        <v>130590</v>
      </c>
      <c r="F54" s="52">
        <v>159450</v>
      </c>
      <c r="G54" s="54">
        <f t="shared" si="2"/>
        <v>122.09970135538708</v>
      </c>
      <c r="H54" s="55">
        <f t="shared" si="0"/>
        <v>142.03634420096205</v>
      </c>
      <c r="I54" s="80">
        <f t="shared" si="1"/>
        <v>538.6278417727933</v>
      </c>
    </row>
    <row r="55" spans="1:9" ht="15.75" thickBot="1">
      <c r="A55" s="253"/>
      <c r="B55" s="74" t="s">
        <v>17</v>
      </c>
      <c r="C55" s="70">
        <f>C54/C7/12*1000</f>
        <v>1713.1365740740741</v>
      </c>
      <c r="D55" s="70">
        <f>D54/D7/12*1000</f>
        <v>7894.514767932489</v>
      </c>
      <c r="E55" s="70">
        <f>E54/E7/12*1000</f>
        <v>9206.852791878171</v>
      </c>
      <c r="F55" s="201">
        <f>F54/F7/9*1000</f>
        <v>14988.719684151156</v>
      </c>
      <c r="G55" s="61">
        <f t="shared" si="2"/>
        <v>162.7996018071828</v>
      </c>
      <c r="H55" s="62">
        <f t="shared" si="0"/>
        <v>189.86245671532998</v>
      </c>
      <c r="I55" s="78">
        <f t="shared" si="1"/>
        <v>874.928473945654</v>
      </c>
    </row>
    <row r="56" spans="1:9" ht="15">
      <c r="A56" s="251">
        <v>9</v>
      </c>
      <c r="B56" s="94" t="s">
        <v>44</v>
      </c>
      <c r="C56" s="95">
        <f>C58+C66+C67+C68+C69+C72+C73+C74+C75+C76+C77+C78</f>
        <v>1007.1999999999999</v>
      </c>
      <c r="D56" s="96">
        <v>8758.8</v>
      </c>
      <c r="E56" s="96">
        <v>12215.7</v>
      </c>
      <c r="F56" s="202">
        <v>12320</v>
      </c>
      <c r="G56" s="54">
        <f t="shared" si="2"/>
        <v>100.8538192653716</v>
      </c>
      <c r="H56" s="55">
        <f t="shared" si="0"/>
        <v>140.65853769922822</v>
      </c>
      <c r="I56" s="80">
        <f t="shared" si="1"/>
        <v>1223.1930103256555</v>
      </c>
    </row>
    <row r="57" spans="1:9" ht="15">
      <c r="A57" s="252"/>
      <c r="B57" s="28" t="s">
        <v>17</v>
      </c>
      <c r="C57" s="21">
        <f>C56/C7*1000/12</f>
        <v>58.28703703703704</v>
      </c>
      <c r="D57" s="21">
        <f>D56/D7*1000/12</f>
        <v>615.9493670886076</v>
      </c>
      <c r="E57" s="21">
        <f>E56/E7*1000/12</f>
        <v>861.2309644670053</v>
      </c>
      <c r="F57" s="203">
        <f>F56/F7*1000/6</f>
        <v>1737.1686407219404</v>
      </c>
      <c r="G57" s="19">
        <f t="shared" si="2"/>
        <v>201.7076385307432</v>
      </c>
      <c r="H57" s="20">
        <f t="shared" si="0"/>
        <v>282.03107812789415</v>
      </c>
      <c r="I57" s="83">
        <f t="shared" si="1"/>
        <v>2980.368756123424</v>
      </c>
    </row>
    <row r="58" spans="1:9" ht="15">
      <c r="A58" s="252"/>
      <c r="B58" s="28" t="s">
        <v>45</v>
      </c>
      <c r="C58" s="32">
        <f>SUM(C59:C65)</f>
        <v>0</v>
      </c>
      <c r="D58" s="33">
        <f>SUM(D59:D65)</f>
        <v>0</v>
      </c>
      <c r="E58" s="33">
        <f>SUM(E59:E65)</f>
        <v>0</v>
      </c>
      <c r="F58" s="204">
        <f>SUM(F59:F65)</f>
        <v>0</v>
      </c>
      <c r="G58" s="19" t="e">
        <f t="shared" si="2"/>
        <v>#DIV/0!</v>
      </c>
      <c r="H58" s="20" t="e">
        <f t="shared" si="0"/>
        <v>#DIV/0!</v>
      </c>
      <c r="I58" s="83" t="e">
        <f t="shared" si="1"/>
        <v>#DIV/0!</v>
      </c>
    </row>
    <row r="59" spans="1:9" ht="15">
      <c r="A59" s="252"/>
      <c r="B59" s="7" t="s">
        <v>46</v>
      </c>
      <c r="C59" s="6"/>
      <c r="D59" s="6"/>
      <c r="E59" s="10"/>
      <c r="F59" s="204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52"/>
      <c r="B60" s="7" t="s">
        <v>47</v>
      </c>
      <c r="C60" s="6"/>
      <c r="D60" s="6"/>
      <c r="E60" s="10"/>
      <c r="F60" s="204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52"/>
      <c r="B61" s="7" t="s">
        <v>48</v>
      </c>
      <c r="C61" s="6"/>
      <c r="D61" s="6"/>
      <c r="E61" s="10"/>
      <c r="F61" s="204"/>
      <c r="G61" s="19" t="e">
        <f t="shared" si="2"/>
        <v>#DIV/0!</v>
      </c>
      <c r="H61" s="20" t="e">
        <f t="shared" si="0"/>
        <v>#DIV/0!</v>
      </c>
      <c r="I61" s="83" t="e">
        <f t="shared" si="1"/>
        <v>#DIV/0!</v>
      </c>
    </row>
    <row r="62" spans="1:9" ht="15">
      <c r="A62" s="252"/>
      <c r="B62" s="7" t="s">
        <v>49</v>
      </c>
      <c r="C62" s="6"/>
      <c r="D62" s="6"/>
      <c r="E62" s="10"/>
      <c r="F62" s="204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52"/>
      <c r="B63" s="7" t="s">
        <v>50</v>
      </c>
      <c r="C63" s="6"/>
      <c r="D63" s="6"/>
      <c r="E63" s="10"/>
      <c r="F63" s="204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52"/>
      <c r="B64" s="7" t="s">
        <v>51</v>
      </c>
      <c r="C64" s="6"/>
      <c r="D64" s="6"/>
      <c r="E64" s="10"/>
      <c r="F64" s="204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52"/>
      <c r="B65" s="7" t="s">
        <v>52</v>
      </c>
      <c r="C65" s="6"/>
      <c r="D65" s="6"/>
      <c r="E65" s="10"/>
      <c r="F65" s="204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52"/>
      <c r="B66" s="7" t="s">
        <v>53</v>
      </c>
      <c r="C66" s="6"/>
      <c r="D66" s="6"/>
      <c r="E66" s="10"/>
      <c r="F66" s="204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52"/>
      <c r="B67" s="7" t="s">
        <v>54</v>
      </c>
      <c r="C67" s="6">
        <v>617.4</v>
      </c>
      <c r="D67" s="10">
        <v>4814.4</v>
      </c>
      <c r="E67" s="10">
        <v>4850</v>
      </c>
      <c r="F67" s="205">
        <v>4860</v>
      </c>
      <c r="G67" s="19">
        <f t="shared" si="2"/>
        <v>100.20618556701031</v>
      </c>
      <c r="H67" s="20">
        <f t="shared" si="0"/>
        <v>100.94715852442673</v>
      </c>
      <c r="I67" s="83">
        <f t="shared" si="1"/>
        <v>787.1720116618076</v>
      </c>
    </row>
    <row r="68" spans="1:9" ht="15">
      <c r="A68" s="252"/>
      <c r="B68" s="7" t="s">
        <v>55</v>
      </c>
      <c r="C68" s="6"/>
      <c r="D68" s="10">
        <v>2024.3</v>
      </c>
      <c r="E68" s="10">
        <v>3420</v>
      </c>
      <c r="F68" s="205">
        <v>3425</v>
      </c>
      <c r="G68" s="19">
        <f t="shared" si="2"/>
        <v>100.14619883040936</v>
      </c>
      <c r="H68" s="20">
        <f t="shared" si="0"/>
        <v>169.1942893839846</v>
      </c>
      <c r="I68" s="83" t="e">
        <f t="shared" si="1"/>
        <v>#DIV/0!</v>
      </c>
    </row>
    <row r="69" spans="1:9" ht="15">
      <c r="A69" s="252"/>
      <c r="B69" s="28" t="s">
        <v>56</v>
      </c>
      <c r="C69" s="32">
        <f>C70+C71</f>
        <v>164.29999999999998</v>
      </c>
      <c r="D69" s="33">
        <v>1250</v>
      </c>
      <c r="E69" s="33">
        <v>3103</v>
      </c>
      <c r="F69" s="205">
        <v>3258.2</v>
      </c>
      <c r="G69" s="19">
        <f t="shared" si="2"/>
        <v>105.00161134386077</v>
      </c>
      <c r="H69" s="20">
        <f t="shared" si="0"/>
        <v>260.656</v>
      </c>
      <c r="I69" s="83">
        <f t="shared" si="1"/>
        <v>1983.0797321972004</v>
      </c>
    </row>
    <row r="70" spans="1:9" ht="15">
      <c r="A70" s="252"/>
      <c r="B70" s="7" t="s">
        <v>57</v>
      </c>
      <c r="C70" s="6">
        <v>4.1</v>
      </c>
      <c r="D70" s="10">
        <v>126.4</v>
      </c>
      <c r="E70" s="10">
        <v>123</v>
      </c>
      <c r="F70" s="205">
        <v>125</v>
      </c>
      <c r="G70" s="19">
        <f t="shared" si="2"/>
        <v>101.62601626016261</v>
      </c>
      <c r="H70" s="20">
        <f t="shared" si="0"/>
        <v>98.89240506329114</v>
      </c>
      <c r="I70" s="83">
        <f t="shared" si="1"/>
        <v>3048.7804878048782</v>
      </c>
    </row>
    <row r="71" spans="1:9" ht="15">
      <c r="A71" s="252"/>
      <c r="B71" s="7" t="s">
        <v>58</v>
      </c>
      <c r="C71" s="6">
        <v>160.2</v>
      </c>
      <c r="D71" s="14">
        <v>1123.6</v>
      </c>
      <c r="E71" s="10">
        <v>2980</v>
      </c>
      <c r="F71" s="205">
        <v>3133.2</v>
      </c>
      <c r="G71" s="19">
        <f t="shared" si="2"/>
        <v>105.14093959731542</v>
      </c>
      <c r="H71" s="20">
        <f t="shared" si="0"/>
        <v>278.85368458526165</v>
      </c>
      <c r="I71" s="83">
        <f t="shared" si="1"/>
        <v>1955.805243445693</v>
      </c>
    </row>
    <row r="72" spans="1:9" ht="15">
      <c r="A72" s="252"/>
      <c r="B72" s="7" t="s">
        <v>59</v>
      </c>
      <c r="C72" s="6">
        <v>6</v>
      </c>
      <c r="D72" s="10">
        <v>2</v>
      </c>
      <c r="E72" s="10">
        <v>21</v>
      </c>
      <c r="F72" s="209">
        <v>12.9</v>
      </c>
      <c r="G72" s="19">
        <f t="shared" si="2"/>
        <v>61.42857142857143</v>
      </c>
      <c r="H72" s="20">
        <f t="shared" si="0"/>
        <v>645</v>
      </c>
      <c r="I72" s="83">
        <f t="shared" si="1"/>
        <v>215</v>
      </c>
    </row>
    <row r="73" spans="1:9" ht="15">
      <c r="A73" s="252"/>
      <c r="B73" s="7" t="s">
        <v>60</v>
      </c>
      <c r="C73" s="6">
        <v>7.5</v>
      </c>
      <c r="D73" s="10">
        <v>148.5</v>
      </c>
      <c r="E73" s="10">
        <v>160</v>
      </c>
      <c r="F73" s="205">
        <v>174</v>
      </c>
      <c r="G73" s="19">
        <f t="shared" si="2"/>
        <v>108.74999999999999</v>
      </c>
      <c r="H73" s="20">
        <f t="shared" si="0"/>
        <v>117.17171717171718</v>
      </c>
      <c r="I73" s="83">
        <f t="shared" si="1"/>
        <v>2320</v>
      </c>
    </row>
    <row r="74" spans="1:9" ht="15">
      <c r="A74" s="252"/>
      <c r="B74" s="7" t="s">
        <v>61</v>
      </c>
      <c r="C74" s="6">
        <v>84</v>
      </c>
      <c r="D74" s="10">
        <v>112.6</v>
      </c>
      <c r="E74" s="10">
        <v>120</v>
      </c>
      <c r="F74" s="206">
        <v>158</v>
      </c>
      <c r="G74" s="19">
        <f t="shared" si="2"/>
        <v>131.66666666666666</v>
      </c>
      <c r="H74" s="20">
        <f t="shared" si="0"/>
        <v>140.31971580817054</v>
      </c>
      <c r="I74" s="83">
        <f t="shared" si="1"/>
        <v>188.0952380952381</v>
      </c>
    </row>
    <row r="75" spans="1:9" ht="15">
      <c r="A75" s="252"/>
      <c r="B75" s="7" t="s">
        <v>62</v>
      </c>
      <c r="C75" s="6">
        <v>120</v>
      </c>
      <c r="D75" s="10">
        <v>379</v>
      </c>
      <c r="E75" s="10">
        <v>248.7</v>
      </c>
      <c r="F75" s="209">
        <v>198.9</v>
      </c>
      <c r="G75" s="19">
        <f t="shared" si="2"/>
        <v>79.97587454764778</v>
      </c>
      <c r="H75" s="20">
        <f aca="true" t="shared" si="3" ref="H75:H119">F75/D75*100</f>
        <v>52.480211081794195</v>
      </c>
      <c r="I75" s="83">
        <f aca="true" t="shared" si="4" ref="I75:I119">F75/C75*100</f>
        <v>165.75</v>
      </c>
    </row>
    <row r="76" spans="1:9" ht="15">
      <c r="A76" s="252"/>
      <c r="B76" s="7" t="s">
        <v>63</v>
      </c>
      <c r="C76" s="6"/>
      <c r="D76" s="10"/>
      <c r="E76" s="10">
        <v>160</v>
      </c>
      <c r="F76" s="205">
        <v>201</v>
      </c>
      <c r="G76" s="19">
        <f aca="true" t="shared" si="5" ref="G76:G119">F76/E76*100</f>
        <v>125.62500000000001</v>
      </c>
      <c r="H76" s="20" t="e">
        <f t="shared" si="3"/>
        <v>#DIV/0!</v>
      </c>
      <c r="I76" s="83" t="e">
        <f t="shared" si="4"/>
        <v>#DIV/0!</v>
      </c>
    </row>
    <row r="77" spans="1:9" ht="15">
      <c r="A77" s="252"/>
      <c r="B77" s="7" t="s">
        <v>64</v>
      </c>
      <c r="C77" s="6"/>
      <c r="D77" s="10"/>
      <c r="E77" s="10"/>
      <c r="F77" s="204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53"/>
      <c r="B78" s="58" t="s">
        <v>160</v>
      </c>
      <c r="C78" s="59">
        <v>8</v>
      </c>
      <c r="D78" s="60">
        <v>28</v>
      </c>
      <c r="E78" s="60">
        <v>22</v>
      </c>
      <c r="F78" s="207">
        <v>32</v>
      </c>
      <c r="G78" s="61">
        <f t="shared" si="5"/>
        <v>145.45454545454547</v>
      </c>
      <c r="H78" s="62">
        <f t="shared" si="3"/>
        <v>114.28571428571428</v>
      </c>
      <c r="I78" s="78">
        <f t="shared" si="4"/>
        <v>400</v>
      </c>
    </row>
    <row r="79" spans="1:10" ht="39">
      <c r="A79" s="247">
        <v>10</v>
      </c>
      <c r="B79" s="98" t="s">
        <v>65</v>
      </c>
      <c r="C79" s="95">
        <f>C80+C81</f>
        <v>0</v>
      </c>
      <c r="D79" s="96">
        <v>96724.5</v>
      </c>
      <c r="E79" s="96">
        <v>20600</v>
      </c>
      <c r="F79" s="99">
        <v>30592</v>
      </c>
      <c r="G79" s="54">
        <f t="shared" si="5"/>
        <v>148.50485436893203</v>
      </c>
      <c r="H79" s="55">
        <f t="shared" si="3"/>
        <v>31.627974298135424</v>
      </c>
      <c r="I79" s="80" t="e">
        <f t="shared" si="4"/>
        <v>#DIV/0!</v>
      </c>
      <c r="J79" s="3"/>
    </row>
    <row r="80" spans="1:10" ht="15">
      <c r="A80" s="248"/>
      <c r="B80" s="7" t="s">
        <v>66</v>
      </c>
      <c r="C80" s="6"/>
      <c r="D80" s="10">
        <v>3501.5</v>
      </c>
      <c r="E80" s="15">
        <v>400</v>
      </c>
      <c r="F80" s="15">
        <v>400</v>
      </c>
      <c r="G80" s="19">
        <f t="shared" si="5"/>
        <v>100</v>
      </c>
      <c r="H80" s="20">
        <f t="shared" si="3"/>
        <v>11.423675567613879</v>
      </c>
      <c r="I80" s="83" t="e">
        <f t="shared" si="4"/>
        <v>#DIV/0!</v>
      </c>
      <c r="J80" s="3"/>
    </row>
    <row r="81" spans="1:10" ht="15">
      <c r="A81" s="248"/>
      <c r="B81" s="5" t="s">
        <v>67</v>
      </c>
      <c r="C81" s="6"/>
      <c r="D81" s="10">
        <v>93223</v>
      </c>
      <c r="E81" s="15">
        <v>20200</v>
      </c>
      <c r="F81" s="15">
        <v>30192</v>
      </c>
      <c r="G81" s="19">
        <f t="shared" si="5"/>
        <v>149.46534653465346</v>
      </c>
      <c r="H81" s="20">
        <f t="shared" si="3"/>
        <v>32.386857320618304</v>
      </c>
      <c r="I81" s="83" t="e">
        <f t="shared" si="4"/>
        <v>#DIV/0!</v>
      </c>
      <c r="J81" s="3"/>
    </row>
    <row r="82" spans="1:10" ht="39.75" thickBot="1">
      <c r="A82" s="249"/>
      <c r="B82" s="92" t="s">
        <v>68</v>
      </c>
      <c r="C82" s="59"/>
      <c r="D82" s="60">
        <v>0</v>
      </c>
      <c r="E82" s="100">
        <v>0</v>
      </c>
      <c r="F82" s="100">
        <v>0</v>
      </c>
      <c r="G82" s="61" t="e">
        <f t="shared" si="5"/>
        <v>#DIV/0!</v>
      </c>
      <c r="H82" s="62" t="e">
        <f t="shared" si="3"/>
        <v>#DIV/0!</v>
      </c>
      <c r="I82" s="78" t="e">
        <f t="shared" si="4"/>
        <v>#DIV/0!</v>
      </c>
      <c r="J82" s="3"/>
    </row>
    <row r="83" spans="1:10" ht="15">
      <c r="A83" s="247">
        <v>11</v>
      </c>
      <c r="B83" s="64" t="s">
        <v>69</v>
      </c>
      <c r="C83" s="64">
        <v>31700</v>
      </c>
      <c r="D83" s="93">
        <v>26229</v>
      </c>
      <c r="E83" s="101">
        <v>25940</v>
      </c>
      <c r="F83" s="101">
        <f>25940+F82</f>
        <v>25940</v>
      </c>
      <c r="G83" s="54">
        <f t="shared" si="5"/>
        <v>100</v>
      </c>
      <c r="H83" s="55">
        <f t="shared" si="3"/>
        <v>98.89816615196919</v>
      </c>
      <c r="I83" s="80">
        <f t="shared" si="4"/>
        <v>81.82965299684543</v>
      </c>
      <c r="J83" s="3"/>
    </row>
    <row r="84" spans="1:10" ht="26.25">
      <c r="A84" s="248"/>
      <c r="B84" s="23" t="s">
        <v>70</v>
      </c>
      <c r="C84" s="34">
        <f>C83/C7</f>
        <v>22.01388888888889</v>
      </c>
      <c r="D84" s="35">
        <v>22.4</v>
      </c>
      <c r="E84" s="35">
        <f>E83/E7</f>
        <v>21.94585448392555</v>
      </c>
      <c r="F84" s="36">
        <f>F83/F7</f>
        <v>21.94585448392555</v>
      </c>
      <c r="G84" s="19">
        <f t="shared" si="5"/>
        <v>100</v>
      </c>
      <c r="H84" s="20">
        <f t="shared" si="3"/>
        <v>97.97256466038193</v>
      </c>
      <c r="I84" s="83">
        <f t="shared" si="4"/>
        <v>99.69094781341575</v>
      </c>
      <c r="J84" s="3"/>
    </row>
    <row r="85" spans="1:10" ht="52.5" thickBot="1">
      <c r="A85" s="249"/>
      <c r="B85" s="81" t="s">
        <v>71</v>
      </c>
      <c r="C85" s="70">
        <f>C82/C83*100</f>
        <v>0</v>
      </c>
      <c r="D85" s="71">
        <f>D82/D83*100</f>
        <v>0</v>
      </c>
      <c r="E85" s="71">
        <f>E82/E83*100</f>
        <v>0</v>
      </c>
      <c r="F85" s="102">
        <f>F82/F83*100</f>
        <v>0</v>
      </c>
      <c r="G85" s="61" t="e">
        <f t="shared" si="5"/>
        <v>#DIV/0!</v>
      </c>
      <c r="H85" s="62" t="e">
        <f t="shared" si="3"/>
        <v>#DIV/0!</v>
      </c>
      <c r="I85" s="78" t="e">
        <f t="shared" si="4"/>
        <v>#DIV/0!</v>
      </c>
      <c r="J85" s="3"/>
    </row>
    <row r="86" spans="1:10" ht="26.25">
      <c r="A86" s="247">
        <v>12</v>
      </c>
      <c r="B86" s="79" t="s">
        <v>72</v>
      </c>
      <c r="C86" s="51">
        <v>24</v>
      </c>
      <c r="D86" s="52">
        <v>19</v>
      </c>
      <c r="E86" s="52">
        <v>2</v>
      </c>
      <c r="F86" s="103">
        <v>1</v>
      </c>
      <c r="G86" s="54">
        <f t="shared" si="5"/>
        <v>50</v>
      </c>
      <c r="H86" s="55">
        <f t="shared" si="3"/>
        <v>5.263157894736842</v>
      </c>
      <c r="I86" s="80">
        <f t="shared" si="4"/>
        <v>4.166666666666666</v>
      </c>
      <c r="J86" s="3"/>
    </row>
    <row r="87" spans="1:10" ht="27" thickBot="1">
      <c r="A87" s="249"/>
      <c r="B87" s="81" t="s">
        <v>73</v>
      </c>
      <c r="C87" s="75">
        <f>C86*1000/C7</f>
        <v>16.666666666666668</v>
      </c>
      <c r="D87" s="105">
        <f>D86*1000/D7</f>
        <v>16.033755274261605</v>
      </c>
      <c r="E87" s="105">
        <v>2</v>
      </c>
      <c r="F87" s="105">
        <v>1</v>
      </c>
      <c r="G87" s="61">
        <f t="shared" si="5"/>
        <v>50</v>
      </c>
      <c r="H87" s="62">
        <f t="shared" si="3"/>
        <v>6.2368421052631575</v>
      </c>
      <c r="I87" s="78">
        <f t="shared" si="4"/>
        <v>6</v>
      </c>
      <c r="J87" s="3"/>
    </row>
    <row r="88" spans="1:10" ht="26.25">
      <c r="A88" s="247">
        <v>13</v>
      </c>
      <c r="B88" s="79" t="s">
        <v>74</v>
      </c>
      <c r="C88" s="51">
        <v>14</v>
      </c>
      <c r="D88" s="52">
        <v>24</v>
      </c>
      <c r="E88" s="52">
        <v>22</v>
      </c>
      <c r="F88" s="52">
        <v>22</v>
      </c>
      <c r="G88" s="54">
        <f t="shared" si="5"/>
        <v>100</v>
      </c>
      <c r="H88" s="55">
        <f t="shared" si="3"/>
        <v>91.66666666666666</v>
      </c>
      <c r="I88" s="80">
        <f t="shared" si="4"/>
        <v>157.14285714285714</v>
      </c>
      <c r="J88" s="3"/>
    </row>
    <row r="89" spans="1:10" ht="26.25">
      <c r="A89" s="248"/>
      <c r="B89" s="8" t="s">
        <v>75</v>
      </c>
      <c r="C89" s="6">
        <v>0</v>
      </c>
      <c r="D89" s="10">
        <v>0</v>
      </c>
      <c r="E89" s="10">
        <v>0</v>
      </c>
      <c r="F89" s="10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49"/>
      <c r="B90" s="81" t="s">
        <v>242</v>
      </c>
      <c r="C90" s="75">
        <f>(C88+C89)*10000/C7</f>
        <v>97.22222222222223</v>
      </c>
      <c r="D90" s="75">
        <f>(D88+D89)*10000/D7</f>
        <v>202.53164556962025</v>
      </c>
      <c r="E90" s="75">
        <v>18</v>
      </c>
      <c r="F90" s="105">
        <v>18</v>
      </c>
      <c r="G90" s="61">
        <f t="shared" si="5"/>
        <v>100</v>
      </c>
      <c r="H90" s="62">
        <f t="shared" si="3"/>
        <v>8.8875</v>
      </c>
      <c r="I90" s="78">
        <f t="shared" si="4"/>
        <v>18.514285714285712</v>
      </c>
      <c r="J90" s="3"/>
    </row>
    <row r="91" spans="1:10" ht="50.25" customHeight="1">
      <c r="A91" s="247">
        <v>14</v>
      </c>
      <c r="B91" s="79" t="s">
        <v>77</v>
      </c>
      <c r="C91" s="51"/>
      <c r="D91" s="52">
        <v>404</v>
      </c>
      <c r="E91" s="52">
        <v>500</v>
      </c>
      <c r="F91" s="52">
        <v>524</v>
      </c>
      <c r="G91" s="54">
        <f t="shared" si="5"/>
        <v>104.80000000000001</v>
      </c>
      <c r="H91" s="55">
        <f t="shared" si="3"/>
        <v>129.7029702970297</v>
      </c>
      <c r="I91" s="80" t="e">
        <f t="shared" si="4"/>
        <v>#DIV/0!</v>
      </c>
      <c r="J91" s="3"/>
    </row>
    <row r="92" spans="1:10" ht="39.75" thickBot="1">
      <c r="A92" s="249"/>
      <c r="B92" s="81" t="s">
        <v>78</v>
      </c>
      <c r="C92" s="104">
        <f>C91/C7*100</f>
        <v>0</v>
      </c>
      <c r="D92" s="71">
        <f>D91/D7*100</f>
        <v>34.09282700421941</v>
      </c>
      <c r="E92" s="71">
        <f>E91/E7*100</f>
        <v>42.30118443316413</v>
      </c>
      <c r="F92" s="71">
        <f>F91/F7*100</f>
        <v>44.33164128595601</v>
      </c>
      <c r="G92" s="61">
        <f t="shared" si="5"/>
        <v>104.80000000000001</v>
      </c>
      <c r="H92" s="62">
        <f t="shared" si="3"/>
        <v>130.03216565311357</v>
      </c>
      <c r="I92" s="78" t="e">
        <f t="shared" si="4"/>
        <v>#DIV/0!</v>
      </c>
      <c r="J92" s="3"/>
    </row>
    <row r="93" spans="1:10" ht="15">
      <c r="A93" s="247">
        <v>15</v>
      </c>
      <c r="B93" s="64" t="s">
        <v>79</v>
      </c>
      <c r="C93" s="51">
        <v>16</v>
      </c>
      <c r="D93" s="52">
        <v>27</v>
      </c>
      <c r="E93" s="155">
        <v>50</v>
      </c>
      <c r="F93" s="197">
        <v>32</v>
      </c>
      <c r="G93" s="54">
        <f t="shared" si="5"/>
        <v>64</v>
      </c>
      <c r="H93" s="55">
        <f t="shared" si="3"/>
        <v>118.5185185185185</v>
      </c>
      <c r="I93" s="80">
        <f t="shared" si="4"/>
        <v>200</v>
      </c>
      <c r="J93" s="3"/>
    </row>
    <row r="94" spans="1:10" ht="15">
      <c r="A94" s="248"/>
      <c r="B94" s="7" t="s">
        <v>80</v>
      </c>
      <c r="C94" s="6">
        <v>16</v>
      </c>
      <c r="D94" s="10">
        <v>19</v>
      </c>
      <c r="E94" s="156">
        <v>30</v>
      </c>
      <c r="F94" s="217">
        <v>25</v>
      </c>
      <c r="G94" s="19">
        <f t="shared" si="5"/>
        <v>83.33333333333334</v>
      </c>
      <c r="H94" s="20">
        <f t="shared" si="3"/>
        <v>131.57894736842107</v>
      </c>
      <c r="I94" s="83">
        <f t="shared" si="4"/>
        <v>156.25</v>
      </c>
      <c r="J94" s="3"/>
    </row>
    <row r="95" spans="1:10" ht="15">
      <c r="A95" s="248"/>
      <c r="B95" s="28" t="s">
        <v>81</v>
      </c>
      <c r="C95" s="24">
        <f>C94/C93</f>
        <v>1</v>
      </c>
      <c r="D95" s="25">
        <f>D94/D93</f>
        <v>0.7037037037037037</v>
      </c>
      <c r="E95" s="210">
        <f>E94/E93</f>
        <v>0.6</v>
      </c>
      <c r="F95" s="210">
        <f>F94/F93</f>
        <v>0.78125</v>
      </c>
      <c r="G95" s="19">
        <f t="shared" si="5"/>
        <v>130.20833333333334</v>
      </c>
      <c r="H95" s="20">
        <f t="shared" si="3"/>
        <v>111.01973684210526</v>
      </c>
      <c r="I95" s="83">
        <f t="shared" si="4"/>
        <v>78.125</v>
      </c>
      <c r="J95" s="3"/>
    </row>
    <row r="96" spans="1:10" ht="39">
      <c r="A96" s="248"/>
      <c r="B96" s="8" t="s">
        <v>82</v>
      </c>
      <c r="C96" s="6">
        <v>0</v>
      </c>
      <c r="D96" s="10">
        <v>0</v>
      </c>
      <c r="E96" s="156">
        <v>0</v>
      </c>
      <c r="F96" s="157">
        <v>1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48"/>
      <c r="B97" s="23" t="s">
        <v>83</v>
      </c>
      <c r="C97" s="24">
        <f>C96/C93</f>
        <v>0</v>
      </c>
      <c r="D97" s="25">
        <f>D96/D93</f>
        <v>0</v>
      </c>
      <c r="E97" s="210">
        <f>E96/E93</f>
        <v>0</v>
      </c>
      <c r="F97" s="211">
        <f>F96/F93</f>
        <v>0.03125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48"/>
      <c r="B98" s="30" t="s">
        <v>84</v>
      </c>
      <c r="C98" s="38">
        <f>C93*100000/C7</f>
        <v>1111.111111111111</v>
      </c>
      <c r="D98" s="37">
        <f>D93*100000/D7</f>
        <v>2278.481012658228</v>
      </c>
      <c r="E98" s="220">
        <f>E93*100000/E7</f>
        <v>4230.118443316413</v>
      </c>
      <c r="F98" s="212">
        <f>F93*100000/F7</f>
        <v>2707.2758037225044</v>
      </c>
      <c r="G98" s="19">
        <f t="shared" si="5"/>
        <v>64.00000000000001</v>
      </c>
      <c r="H98" s="20">
        <f t="shared" si="3"/>
        <v>118.81932694115436</v>
      </c>
      <c r="I98" s="83">
        <f t="shared" si="4"/>
        <v>243.65482233502541</v>
      </c>
      <c r="J98" s="3"/>
    </row>
    <row r="99" spans="1:10" ht="15.75" thickBot="1">
      <c r="A99" s="249"/>
      <c r="B99" s="58" t="s">
        <v>85</v>
      </c>
      <c r="C99" s="59">
        <v>0</v>
      </c>
      <c r="D99" s="60">
        <v>1</v>
      </c>
      <c r="E99" s="158">
        <v>0</v>
      </c>
      <c r="F99" s="159">
        <v>1</v>
      </c>
      <c r="G99" s="61" t="e">
        <f t="shared" si="5"/>
        <v>#DIV/0!</v>
      </c>
      <c r="H99" s="62">
        <f t="shared" si="3"/>
        <v>100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86</v>
      </c>
      <c r="C100" s="108">
        <v>311.74</v>
      </c>
      <c r="D100" s="109">
        <v>2004.7</v>
      </c>
      <c r="E100" s="219" t="s">
        <v>269</v>
      </c>
      <c r="F100" s="216">
        <v>484.95</v>
      </c>
      <c r="G100" s="110" t="e">
        <f t="shared" si="5"/>
        <v>#VALUE!</v>
      </c>
      <c r="H100" s="111">
        <f t="shared" si="3"/>
        <v>24.190651967875493</v>
      </c>
      <c r="I100" s="112">
        <f t="shared" si="4"/>
        <v>155.5623275806762</v>
      </c>
      <c r="J100" s="3"/>
    </row>
    <row r="101" spans="1:10" ht="42.75" customHeight="1">
      <c r="A101" s="247">
        <v>17</v>
      </c>
      <c r="B101" s="79" t="s">
        <v>87</v>
      </c>
      <c r="C101" s="51">
        <v>1090.4</v>
      </c>
      <c r="D101" s="52">
        <v>1742.2</v>
      </c>
      <c r="E101" s="52">
        <v>2257.2</v>
      </c>
      <c r="F101" s="182">
        <v>2020.1</v>
      </c>
      <c r="G101" s="54">
        <f t="shared" si="5"/>
        <v>89.49583554846713</v>
      </c>
      <c r="H101" s="55">
        <f t="shared" si="3"/>
        <v>115.951096315004</v>
      </c>
      <c r="I101" s="80">
        <f t="shared" si="4"/>
        <v>185.2622890682318</v>
      </c>
      <c r="J101" s="3"/>
    </row>
    <row r="102" spans="1:10" ht="39" customHeight="1">
      <c r="A102" s="248"/>
      <c r="B102" s="8" t="s">
        <v>88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49"/>
      <c r="B103" s="81" t="s">
        <v>89</v>
      </c>
      <c r="C103" s="66">
        <f>C102/C101</f>
        <v>0</v>
      </c>
      <c r="D103" s="67">
        <f>D102/D101</f>
        <v>0</v>
      </c>
      <c r="E103" s="67">
        <f>E102/E101</f>
        <v>0</v>
      </c>
      <c r="F103" s="66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47">
        <v>18</v>
      </c>
      <c r="B104" s="79" t="s">
        <v>90</v>
      </c>
      <c r="C104" s="51">
        <v>970</v>
      </c>
      <c r="D104" s="52">
        <v>1185</v>
      </c>
      <c r="E104" s="155">
        <v>1189</v>
      </c>
      <c r="F104" s="113">
        <v>1049</v>
      </c>
      <c r="G104" s="54">
        <f t="shared" si="5"/>
        <v>88.22539949537426</v>
      </c>
      <c r="H104" s="55">
        <f t="shared" si="3"/>
        <v>88.52320675105486</v>
      </c>
      <c r="I104" s="80">
        <f t="shared" si="4"/>
        <v>108.14432989690721</v>
      </c>
      <c r="J104" s="3"/>
    </row>
    <row r="105" spans="1:10" ht="52.5" thickBot="1">
      <c r="A105" s="249"/>
      <c r="B105" s="81" t="s">
        <v>91</v>
      </c>
      <c r="C105" s="114">
        <f>C104/C7</f>
        <v>0.6736111111111112</v>
      </c>
      <c r="D105" s="115">
        <f>D104/D7</f>
        <v>1</v>
      </c>
      <c r="E105" s="221">
        <f>E104/E7</f>
        <v>1.005922165820643</v>
      </c>
      <c r="F105" s="116">
        <f>F104/F7</f>
        <v>0.8874788494077834</v>
      </c>
      <c r="G105" s="61">
        <f t="shared" si="5"/>
        <v>88.22539949537426</v>
      </c>
      <c r="H105" s="62">
        <f t="shared" si="3"/>
        <v>88.74788494077835</v>
      </c>
      <c r="I105" s="78">
        <f t="shared" si="4"/>
        <v>131.7494374378565</v>
      </c>
      <c r="J105" s="3"/>
    </row>
    <row r="106" spans="1:10" ht="39">
      <c r="A106" s="247">
        <v>19</v>
      </c>
      <c r="B106" s="79" t="s">
        <v>92</v>
      </c>
      <c r="C106" s="51">
        <v>4.2</v>
      </c>
      <c r="D106" s="52">
        <v>31.2</v>
      </c>
      <c r="E106" s="52">
        <v>31.2</v>
      </c>
      <c r="F106" s="52">
        <v>31.2</v>
      </c>
      <c r="G106" s="54">
        <f t="shared" si="5"/>
        <v>100</v>
      </c>
      <c r="H106" s="55">
        <f t="shared" si="3"/>
        <v>100</v>
      </c>
      <c r="I106" s="80">
        <f t="shared" si="4"/>
        <v>742.8571428571428</v>
      </c>
      <c r="J106" s="3"/>
    </row>
    <row r="107" spans="1:10" ht="61.5" customHeight="1">
      <c r="A107" s="248"/>
      <c r="B107" s="8" t="s">
        <v>93</v>
      </c>
      <c r="C107" s="6">
        <v>4.2</v>
      </c>
      <c r="D107" s="10">
        <v>15.6</v>
      </c>
      <c r="E107" s="10">
        <v>15.6</v>
      </c>
      <c r="F107" s="10">
        <v>15.6</v>
      </c>
      <c r="G107" s="19">
        <f t="shared" si="5"/>
        <v>100</v>
      </c>
      <c r="H107" s="20">
        <f t="shared" si="3"/>
        <v>100</v>
      </c>
      <c r="I107" s="83">
        <f t="shared" si="4"/>
        <v>371.4285714285714</v>
      </c>
      <c r="J107" s="3"/>
    </row>
    <row r="108" spans="1:10" ht="104.25" customHeight="1" thickBot="1">
      <c r="A108" s="249"/>
      <c r="B108" s="81" t="s">
        <v>94</v>
      </c>
      <c r="C108" s="114">
        <f>C107/C106</f>
        <v>1</v>
      </c>
      <c r="D108" s="115">
        <f>D107/D106</f>
        <v>0.5</v>
      </c>
      <c r="E108" s="115">
        <f>E107/E106</f>
        <v>0.5</v>
      </c>
      <c r="F108" s="115">
        <f>F107/F106</f>
        <v>0.5</v>
      </c>
      <c r="G108" s="61">
        <f t="shared" si="5"/>
        <v>100</v>
      </c>
      <c r="H108" s="62">
        <f t="shared" si="3"/>
        <v>100</v>
      </c>
      <c r="I108" s="78">
        <f t="shared" si="4"/>
        <v>50</v>
      </c>
      <c r="J108" s="3"/>
    </row>
    <row r="109" spans="1:10" ht="26.25">
      <c r="A109" s="247">
        <v>20</v>
      </c>
      <c r="B109" s="79" t="s">
        <v>155</v>
      </c>
      <c r="C109" s="51">
        <v>41298</v>
      </c>
      <c r="D109" s="52">
        <v>41298</v>
      </c>
      <c r="E109" s="52">
        <v>43230</v>
      </c>
      <c r="F109" s="52">
        <v>43230</v>
      </c>
      <c r="G109" s="54">
        <f t="shared" si="5"/>
        <v>100</v>
      </c>
      <c r="H109" s="55">
        <f t="shared" si="3"/>
        <v>104.6781926485544</v>
      </c>
      <c r="I109" s="80">
        <f t="shared" si="4"/>
        <v>104.6781926485544</v>
      </c>
      <c r="J109" s="3"/>
    </row>
    <row r="110" spans="1:10" ht="51.75">
      <c r="A110" s="248"/>
      <c r="B110" s="8" t="s">
        <v>156</v>
      </c>
      <c r="C110" s="6">
        <v>12458</v>
      </c>
      <c r="D110" s="10">
        <v>12458</v>
      </c>
      <c r="E110" s="10">
        <v>31810</v>
      </c>
      <c r="F110" s="10">
        <v>31810</v>
      </c>
      <c r="G110" s="19">
        <f t="shared" si="5"/>
        <v>100</v>
      </c>
      <c r="H110" s="20">
        <f t="shared" si="3"/>
        <v>255.33793546315619</v>
      </c>
      <c r="I110" s="83">
        <f t="shared" si="4"/>
        <v>255.33793546315619</v>
      </c>
      <c r="J110" s="3"/>
    </row>
    <row r="111" spans="1:10" ht="65.25" thickBot="1">
      <c r="A111" s="249"/>
      <c r="B111" s="81" t="s">
        <v>95</v>
      </c>
      <c r="C111" s="114">
        <f>C110/C109</f>
        <v>0.3016610973897041</v>
      </c>
      <c r="D111" s="115">
        <f>D110/D109</f>
        <v>0.3016610973897041</v>
      </c>
      <c r="E111" s="115">
        <f>E110/E109</f>
        <v>0.7358315984270183</v>
      </c>
      <c r="F111" s="115">
        <f>F110/F109</f>
        <v>0.7358315984270183</v>
      </c>
      <c r="G111" s="61">
        <f t="shared" si="5"/>
        <v>100</v>
      </c>
      <c r="H111" s="62">
        <f t="shared" si="3"/>
        <v>243.9265801239284</v>
      </c>
      <c r="I111" s="78">
        <f t="shared" si="4"/>
        <v>243.9265801239284</v>
      </c>
      <c r="J111" s="3"/>
    </row>
    <row r="112" spans="1:10" ht="39.75" thickBot="1">
      <c r="A112" s="247">
        <v>21</v>
      </c>
      <c r="B112" s="79" t="s">
        <v>103</v>
      </c>
      <c r="C112" s="51">
        <v>59</v>
      </c>
      <c r="D112" s="52">
        <v>68</v>
      </c>
      <c r="E112" s="52">
        <v>46</v>
      </c>
      <c r="F112" s="154">
        <v>46</v>
      </c>
      <c r="G112" s="54">
        <f t="shared" si="5"/>
        <v>100</v>
      </c>
      <c r="H112" s="55">
        <f t="shared" si="3"/>
        <v>67.64705882352942</v>
      </c>
      <c r="I112" s="80">
        <f t="shared" si="4"/>
        <v>77.96610169491525</v>
      </c>
      <c r="J112" s="3"/>
    </row>
    <row r="113" spans="1:10" ht="26.25">
      <c r="A113" s="248"/>
      <c r="B113" s="8" t="s">
        <v>96</v>
      </c>
      <c r="C113" s="6">
        <v>36</v>
      </c>
      <c r="D113" s="10">
        <v>38</v>
      </c>
      <c r="E113" s="52">
        <v>46</v>
      </c>
      <c r="F113" s="10">
        <v>46</v>
      </c>
      <c r="G113" s="19">
        <f t="shared" si="5"/>
        <v>100</v>
      </c>
      <c r="H113" s="20">
        <f t="shared" si="3"/>
        <v>121.05263157894737</v>
      </c>
      <c r="I113" s="83">
        <f t="shared" si="4"/>
        <v>127.77777777777777</v>
      </c>
      <c r="J113" s="3"/>
    </row>
    <row r="114" spans="1:10" ht="27" thickBot="1">
      <c r="A114" s="249"/>
      <c r="B114" s="81" t="s">
        <v>97</v>
      </c>
      <c r="C114" s="114">
        <f>C113/C112</f>
        <v>0.6101694915254238</v>
      </c>
      <c r="D114" s="115">
        <f>D113/D112</f>
        <v>0.5588235294117647</v>
      </c>
      <c r="E114" s="115">
        <f>E113/E112</f>
        <v>1</v>
      </c>
      <c r="F114" s="115">
        <f>F113/F112</f>
        <v>1</v>
      </c>
      <c r="G114" s="61">
        <f t="shared" si="5"/>
        <v>100</v>
      </c>
      <c r="H114" s="62">
        <f t="shared" si="3"/>
        <v>178.94736842105263</v>
      </c>
      <c r="I114" s="78">
        <f t="shared" si="4"/>
        <v>163.88888888888889</v>
      </c>
      <c r="J114" s="3"/>
    </row>
    <row r="115" spans="1:10" ht="42" customHeight="1">
      <c r="A115" s="247">
        <v>22</v>
      </c>
      <c r="B115" s="79" t="s">
        <v>98</v>
      </c>
      <c r="C115" s="51">
        <v>10376</v>
      </c>
      <c r="D115" s="52">
        <v>10699</v>
      </c>
      <c r="E115" s="52">
        <v>13701</v>
      </c>
      <c r="F115" s="182">
        <v>13907</v>
      </c>
      <c r="G115" s="54">
        <f t="shared" si="5"/>
        <v>101.50353988759943</v>
      </c>
      <c r="H115" s="55">
        <f t="shared" si="3"/>
        <v>129.9841106645481</v>
      </c>
      <c r="I115" s="80">
        <f t="shared" si="4"/>
        <v>134.03045489591366</v>
      </c>
      <c r="J115" s="3"/>
    </row>
    <row r="116" spans="1:10" ht="51.75">
      <c r="A116" s="248"/>
      <c r="B116" s="8" t="s">
        <v>99</v>
      </c>
      <c r="C116" s="6">
        <v>540</v>
      </c>
      <c r="D116" s="14">
        <v>1697</v>
      </c>
      <c r="E116" s="10">
        <v>3560</v>
      </c>
      <c r="F116" s="185">
        <v>778</v>
      </c>
      <c r="G116" s="19">
        <f t="shared" si="5"/>
        <v>21.853932584269664</v>
      </c>
      <c r="H116" s="20">
        <f t="shared" si="3"/>
        <v>45.845609899823216</v>
      </c>
      <c r="I116" s="83">
        <f t="shared" si="4"/>
        <v>144.07407407407408</v>
      </c>
      <c r="J116" s="3"/>
    </row>
    <row r="117" spans="1:10" ht="52.5" thickBot="1">
      <c r="A117" s="249"/>
      <c r="B117" s="81" t="s">
        <v>100</v>
      </c>
      <c r="C117" s="114">
        <f>C116/C7</f>
        <v>0.375</v>
      </c>
      <c r="D117" s="115">
        <f>D116/D7</f>
        <v>1.4320675105485232</v>
      </c>
      <c r="E117" s="115">
        <f>E116/E7</f>
        <v>3.011844331641286</v>
      </c>
      <c r="F117" s="114">
        <f>F116/F7</f>
        <v>0.6582064297800339</v>
      </c>
      <c r="G117" s="61">
        <f t="shared" si="5"/>
        <v>21.853932584269664</v>
      </c>
      <c r="H117" s="62">
        <f t="shared" si="3"/>
        <v>45.96196931581262</v>
      </c>
      <c r="I117" s="78">
        <f t="shared" si="4"/>
        <v>175.52171460800903</v>
      </c>
      <c r="J117" s="3"/>
    </row>
    <row r="118" spans="1:10" ht="48.75" customHeight="1">
      <c r="A118" s="247">
        <v>23</v>
      </c>
      <c r="B118" s="79" t="s">
        <v>101</v>
      </c>
      <c r="C118" s="51">
        <v>211</v>
      </c>
      <c r="D118" s="52">
        <v>379</v>
      </c>
      <c r="E118" s="52">
        <v>379</v>
      </c>
      <c r="F118" s="51">
        <v>380</v>
      </c>
      <c r="G118" s="54">
        <f t="shared" si="5"/>
        <v>100.26385224274405</v>
      </c>
      <c r="H118" s="55">
        <f t="shared" si="3"/>
        <v>100.26385224274405</v>
      </c>
      <c r="I118" s="80">
        <f t="shared" si="4"/>
        <v>180.09478672985782</v>
      </c>
      <c r="J118" s="3"/>
    </row>
    <row r="119" spans="1:10" ht="39.75" thickBot="1">
      <c r="A119" s="249"/>
      <c r="B119" s="81" t="s">
        <v>102</v>
      </c>
      <c r="C119" s="114">
        <f>C118/C7</f>
        <v>0.14652777777777778</v>
      </c>
      <c r="D119" s="115">
        <f>D118/D7</f>
        <v>0.319831223628692</v>
      </c>
      <c r="E119" s="115">
        <f>E118/E7</f>
        <v>0.3206429780033841</v>
      </c>
      <c r="F119" s="114">
        <f>F118/F7</f>
        <v>0.32148900169204736</v>
      </c>
      <c r="G119" s="61">
        <f t="shared" si="5"/>
        <v>100.26385224274405</v>
      </c>
      <c r="H119" s="62">
        <f t="shared" si="3"/>
        <v>100.51832902508605</v>
      </c>
      <c r="I119" s="78">
        <f t="shared" si="4"/>
        <v>219.40481632063893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277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152</v>
      </c>
      <c r="C122" s="1"/>
      <c r="D122" s="1"/>
      <c r="E122" s="1" t="s">
        <v>225</v>
      </c>
      <c r="F122" s="1"/>
      <c r="G122" s="1"/>
      <c r="H122" s="1"/>
      <c r="I122" s="1"/>
      <c r="J122" s="3"/>
    </row>
    <row r="123" spans="1:10" ht="15">
      <c r="A123" s="2"/>
      <c r="B123" s="2" t="s">
        <v>224</v>
      </c>
      <c r="C123" s="1"/>
      <c r="D123" s="1"/>
      <c r="E123" s="250"/>
      <c r="F123" s="250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  <mergeCell ref="A54:A55"/>
    <mergeCell ref="A56:A78"/>
    <mergeCell ref="A79:A82"/>
    <mergeCell ref="A83:A85"/>
    <mergeCell ref="A86:A87"/>
    <mergeCell ref="A88:A90"/>
    <mergeCell ref="A11:A17"/>
    <mergeCell ref="A18:A19"/>
    <mergeCell ref="A20:A21"/>
    <mergeCell ref="A22:A23"/>
    <mergeCell ref="A24:A51"/>
    <mergeCell ref="A52:A53"/>
    <mergeCell ref="A1:I1"/>
    <mergeCell ref="A2:I2"/>
    <mergeCell ref="A3:I3"/>
    <mergeCell ref="A5:A6"/>
    <mergeCell ref="B5:B6"/>
    <mergeCell ref="A7:A10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99"/>
  <sheetViews>
    <sheetView zoomScalePageLayoutView="0" workbookViewId="0" topLeftCell="A61">
      <selection activeCell="A95" sqref="A95"/>
    </sheetView>
  </sheetViews>
  <sheetFormatPr defaultColWidth="9.140625" defaultRowHeight="15"/>
  <cols>
    <col min="1" max="1" width="24.57421875" style="117" customWidth="1"/>
    <col min="2" max="2" width="16.7109375" style="117" customWidth="1"/>
    <col min="3" max="3" width="19.57421875" style="117" customWidth="1"/>
    <col min="4" max="4" width="22.421875" style="117" customWidth="1"/>
    <col min="5" max="16384" width="9.140625" style="117" customWidth="1"/>
  </cols>
  <sheetData>
    <row r="1" ht="12.75">
      <c r="D1" s="118"/>
    </row>
    <row r="2" spans="1:4" ht="20.25" customHeight="1">
      <c r="A2" s="264" t="s">
        <v>108</v>
      </c>
      <c r="B2" s="264"/>
      <c r="C2" s="264"/>
      <c r="D2" s="264"/>
    </row>
    <row r="3" spans="1:4" ht="12" customHeight="1">
      <c r="A3" s="265" t="s">
        <v>312</v>
      </c>
      <c r="B3" s="265"/>
      <c r="C3" s="265"/>
      <c r="D3" s="265"/>
    </row>
    <row r="4" spans="1:4" ht="13.5" customHeight="1">
      <c r="A4" s="119"/>
      <c r="B4" s="119"/>
      <c r="C4" s="119"/>
      <c r="D4" s="119"/>
    </row>
    <row r="5" spans="1:4" ht="16.5" customHeight="1">
      <c r="A5" s="263" t="s">
        <v>109</v>
      </c>
      <c r="B5" s="263"/>
      <c r="C5" s="263"/>
      <c r="D5" s="263"/>
    </row>
    <row r="6" spans="1:4" ht="15">
      <c r="A6" s="120" t="s">
        <v>110</v>
      </c>
      <c r="B6" s="121" t="s">
        <v>111</v>
      </c>
      <c r="C6" s="120" t="s">
        <v>112</v>
      </c>
      <c r="D6" s="120" t="s">
        <v>113</v>
      </c>
    </row>
    <row r="7" spans="1:4" ht="15">
      <c r="A7" s="122" t="s">
        <v>114</v>
      </c>
      <c r="B7" s="123" t="s">
        <v>115</v>
      </c>
      <c r="C7" s="124" t="s">
        <v>116</v>
      </c>
      <c r="D7" s="124" t="s">
        <v>117</v>
      </c>
    </row>
    <row r="8" spans="1:4" ht="15">
      <c r="A8" s="125" t="s">
        <v>118</v>
      </c>
      <c r="B8" s="218"/>
      <c r="C8" s="127"/>
      <c r="D8" s="127"/>
    </row>
    <row r="9" spans="1:4" ht="14.25">
      <c r="A9" s="128" t="s">
        <v>119</v>
      </c>
      <c r="B9" s="213">
        <v>2250</v>
      </c>
      <c r="C9" s="130">
        <v>65</v>
      </c>
      <c r="D9" s="131">
        <f>B9/10*C9</f>
        <v>14625</v>
      </c>
    </row>
    <row r="10" spans="1:4" ht="14.25">
      <c r="A10" s="128" t="s">
        <v>120</v>
      </c>
      <c r="B10" s="213"/>
      <c r="C10" s="130">
        <v>104</v>
      </c>
      <c r="D10" s="131">
        <f>B10/10*C10</f>
        <v>0</v>
      </c>
    </row>
    <row r="11" spans="1:4" ht="14.25">
      <c r="A11" s="128" t="s">
        <v>121</v>
      </c>
      <c r="B11" s="213">
        <v>291.5</v>
      </c>
      <c r="C11" s="130">
        <v>60</v>
      </c>
      <c r="D11" s="131">
        <f aca="true" t="shared" si="0" ref="D11:D20">B11/10*C11</f>
        <v>1749</v>
      </c>
    </row>
    <row r="12" spans="1:4" ht="14.25">
      <c r="A12" s="128" t="s">
        <v>122</v>
      </c>
      <c r="B12" s="213">
        <v>531</v>
      </c>
      <c r="C12" s="130">
        <v>55</v>
      </c>
      <c r="D12" s="131">
        <f t="shared" si="0"/>
        <v>2920.5</v>
      </c>
    </row>
    <row r="13" spans="1:4" ht="14.25">
      <c r="A13" s="128" t="s">
        <v>123</v>
      </c>
      <c r="B13" s="213"/>
      <c r="C13" s="130">
        <v>60</v>
      </c>
      <c r="D13" s="131">
        <f t="shared" si="0"/>
        <v>0</v>
      </c>
    </row>
    <row r="14" spans="1:4" ht="15">
      <c r="A14" s="132" t="s">
        <v>124</v>
      </c>
      <c r="B14" s="213"/>
      <c r="C14" s="130"/>
      <c r="D14" s="133">
        <f>D9+D10+D11+D12+D13</f>
        <v>19294.5</v>
      </c>
    </row>
    <row r="15" spans="1:4" ht="14.25">
      <c r="A15" s="128" t="s">
        <v>125</v>
      </c>
      <c r="B15" s="134"/>
      <c r="C15" s="130">
        <v>15</v>
      </c>
      <c r="D15" s="131">
        <f t="shared" si="0"/>
        <v>0</v>
      </c>
    </row>
    <row r="16" spans="1:4" ht="14.25">
      <c r="A16" s="127" t="s">
        <v>126</v>
      </c>
      <c r="B16" s="135"/>
      <c r="C16" s="131">
        <v>3.5</v>
      </c>
      <c r="D16" s="131">
        <f>B16*C16/1000</f>
        <v>0</v>
      </c>
    </row>
    <row r="17" spans="1:4" ht="14.25">
      <c r="A17" s="127" t="s">
        <v>127</v>
      </c>
      <c r="B17" s="136">
        <v>32.8</v>
      </c>
      <c r="C17" s="131">
        <v>37.5</v>
      </c>
      <c r="D17" s="131">
        <f t="shared" si="0"/>
        <v>122.99999999999999</v>
      </c>
    </row>
    <row r="18" spans="1:4" ht="14.25">
      <c r="A18" s="127" t="s">
        <v>128</v>
      </c>
      <c r="B18" s="136">
        <v>1500</v>
      </c>
      <c r="C18" s="131">
        <v>10</v>
      </c>
      <c r="D18" s="131">
        <f t="shared" si="0"/>
        <v>1500</v>
      </c>
    </row>
    <row r="19" spans="1:4" ht="14.25">
      <c r="A19" s="127" t="s">
        <v>129</v>
      </c>
      <c r="B19" s="136">
        <v>182</v>
      </c>
      <c r="C19" s="131">
        <v>12</v>
      </c>
      <c r="D19" s="131">
        <f t="shared" si="0"/>
        <v>218.39999999999998</v>
      </c>
    </row>
    <row r="20" spans="1:4" ht="14.25">
      <c r="A20" s="127" t="s">
        <v>130</v>
      </c>
      <c r="B20" s="136">
        <v>2520</v>
      </c>
      <c r="C20" s="131">
        <v>9</v>
      </c>
      <c r="D20" s="131">
        <f t="shared" si="0"/>
        <v>2268</v>
      </c>
    </row>
    <row r="21" spans="1:4" ht="15">
      <c r="A21" s="125" t="s">
        <v>131</v>
      </c>
      <c r="B21" s="136"/>
      <c r="C21" s="131"/>
      <c r="D21" s="133">
        <f>D14+D15+D16+D17+D18+D19+D20</f>
        <v>23403.9</v>
      </c>
    </row>
    <row r="22" spans="1:4" ht="14.25">
      <c r="A22" s="137"/>
      <c r="B22" s="137"/>
      <c r="C22" s="137"/>
      <c r="D22" s="137"/>
    </row>
    <row r="23" spans="1:4" ht="15.75" customHeight="1">
      <c r="A23" s="263" t="s">
        <v>132</v>
      </c>
      <c r="B23" s="263"/>
      <c r="C23" s="263"/>
      <c r="D23" s="263"/>
    </row>
    <row r="24" spans="1:4" s="138" customFormat="1" ht="15">
      <c r="A24" s="120" t="s">
        <v>133</v>
      </c>
      <c r="B24" s="121" t="s">
        <v>111</v>
      </c>
      <c r="C24" s="120" t="s">
        <v>112</v>
      </c>
      <c r="D24" s="120" t="s">
        <v>113</v>
      </c>
    </row>
    <row r="25" spans="1:4" s="138" customFormat="1" ht="15">
      <c r="A25" s="122" t="s">
        <v>114</v>
      </c>
      <c r="B25" s="123" t="s">
        <v>115</v>
      </c>
      <c r="C25" s="124" t="s">
        <v>116</v>
      </c>
      <c r="D25" s="124" t="s">
        <v>117</v>
      </c>
    </row>
    <row r="26" spans="1:4" s="138" customFormat="1" ht="15">
      <c r="A26" s="125" t="s">
        <v>118</v>
      </c>
      <c r="B26" s="127"/>
      <c r="C26" s="127"/>
      <c r="D26" s="125"/>
    </row>
    <row r="27" spans="1:4" ht="14.25">
      <c r="A27" s="127" t="s">
        <v>119</v>
      </c>
      <c r="B27" s="136">
        <v>2273</v>
      </c>
      <c r="C27" s="130">
        <v>65</v>
      </c>
      <c r="D27" s="131">
        <f>B27/10*C27</f>
        <v>14774.5</v>
      </c>
    </row>
    <row r="28" spans="1:4" ht="14.25">
      <c r="A28" s="127" t="s">
        <v>120</v>
      </c>
      <c r="B28" s="136">
        <v>896.5</v>
      </c>
      <c r="C28" s="130">
        <v>104</v>
      </c>
      <c r="D28" s="131">
        <f>B28/10*C28</f>
        <v>9323.6</v>
      </c>
    </row>
    <row r="29" spans="1:4" ht="14.25">
      <c r="A29" s="127" t="s">
        <v>121</v>
      </c>
      <c r="B29" s="136">
        <v>261.7</v>
      </c>
      <c r="C29" s="130">
        <v>60</v>
      </c>
      <c r="D29" s="131">
        <f>B29/10*C29</f>
        <v>1570.1999999999998</v>
      </c>
    </row>
    <row r="30" spans="1:4" ht="14.25">
      <c r="A30" s="127" t="s">
        <v>122</v>
      </c>
      <c r="B30" s="136">
        <v>209.7</v>
      </c>
      <c r="C30" s="130">
        <v>55</v>
      </c>
      <c r="D30" s="131">
        <f>B30/10*C30</f>
        <v>1153.35</v>
      </c>
    </row>
    <row r="31" spans="1:4" ht="14.25">
      <c r="A31" s="127" t="s">
        <v>123</v>
      </c>
      <c r="B31" s="136">
        <v>11.6</v>
      </c>
      <c r="C31" s="130">
        <v>60</v>
      </c>
      <c r="D31" s="131">
        <f>B31/10*C31</f>
        <v>69.6</v>
      </c>
    </row>
    <row r="32" spans="1:4" ht="15">
      <c r="A32" s="125" t="s">
        <v>124</v>
      </c>
      <c r="B32" s="133"/>
      <c r="C32" s="130"/>
      <c r="D32" s="133">
        <f>D27+D28+D29+D30+D31</f>
        <v>26891.249999999996</v>
      </c>
    </row>
    <row r="33" spans="1:4" ht="14.25">
      <c r="A33" s="127" t="s">
        <v>125</v>
      </c>
      <c r="B33" s="136">
        <v>12145</v>
      </c>
      <c r="C33" s="130">
        <v>15</v>
      </c>
      <c r="D33" s="131">
        <f>B33/10*C33</f>
        <v>18217.5</v>
      </c>
    </row>
    <row r="34" spans="1:4" ht="14.25">
      <c r="A34" s="127" t="s">
        <v>126</v>
      </c>
      <c r="B34" s="136">
        <v>19850</v>
      </c>
      <c r="C34" s="131">
        <v>3.5</v>
      </c>
      <c r="D34" s="131">
        <f>B34*C34/1000</f>
        <v>69.475</v>
      </c>
    </row>
    <row r="35" spans="1:4" ht="14.25">
      <c r="A35" s="127" t="s">
        <v>127</v>
      </c>
      <c r="B35" s="136">
        <v>12.6</v>
      </c>
      <c r="C35" s="131">
        <v>37.5</v>
      </c>
      <c r="D35" s="131">
        <f>B35/10*C35</f>
        <v>47.25</v>
      </c>
    </row>
    <row r="36" spans="1:4" ht="14.25">
      <c r="A36" s="127" t="s">
        <v>128</v>
      </c>
      <c r="B36" s="136">
        <v>18620</v>
      </c>
      <c r="C36" s="131">
        <v>10</v>
      </c>
      <c r="D36" s="131">
        <f>B36/10*C36</f>
        <v>18620</v>
      </c>
    </row>
    <row r="37" spans="1:4" ht="14.25">
      <c r="A37" s="127" t="s">
        <v>129</v>
      </c>
      <c r="B37" s="136">
        <v>6180</v>
      </c>
      <c r="C37" s="131">
        <v>12</v>
      </c>
      <c r="D37" s="131">
        <f>B37/10*C37</f>
        <v>7416</v>
      </c>
    </row>
    <row r="38" spans="1:4" ht="14.25">
      <c r="A38" s="127" t="s">
        <v>130</v>
      </c>
      <c r="B38" s="136"/>
      <c r="C38" s="131">
        <v>9</v>
      </c>
      <c r="D38" s="131">
        <f>B38/10*C38</f>
        <v>0</v>
      </c>
    </row>
    <row r="39" spans="1:4" ht="15">
      <c r="A39" s="125" t="s">
        <v>131</v>
      </c>
      <c r="B39" s="136"/>
      <c r="C39" s="131"/>
      <c r="D39" s="139">
        <f>SUM(D32:D38)</f>
        <v>71261.475</v>
      </c>
    </row>
    <row r="41" spans="1:4" ht="15.75" customHeight="1">
      <c r="A41" s="263" t="s">
        <v>38</v>
      </c>
      <c r="B41" s="263"/>
      <c r="C41" s="263"/>
      <c r="D41" s="263"/>
    </row>
    <row r="42" spans="1:4" s="138" customFormat="1" ht="15">
      <c r="A42" s="120" t="s">
        <v>133</v>
      </c>
      <c r="B42" s="121" t="s">
        <v>111</v>
      </c>
      <c r="C42" s="120" t="s">
        <v>112</v>
      </c>
      <c r="D42" s="120" t="s">
        <v>113</v>
      </c>
    </row>
    <row r="43" spans="1:4" s="138" customFormat="1" ht="15">
      <c r="A43" s="122" t="s">
        <v>114</v>
      </c>
      <c r="B43" s="123" t="s">
        <v>115</v>
      </c>
      <c r="C43" s="124" t="s">
        <v>116</v>
      </c>
      <c r="D43" s="124" t="s">
        <v>117</v>
      </c>
    </row>
    <row r="44" spans="1:4" s="138" customFormat="1" ht="15">
      <c r="A44" s="125" t="s">
        <v>118</v>
      </c>
      <c r="B44" s="127"/>
      <c r="C44" s="127"/>
      <c r="D44" s="125"/>
    </row>
    <row r="45" spans="1:4" ht="14.25">
      <c r="A45" s="127" t="s">
        <v>119</v>
      </c>
      <c r="B45" s="136">
        <v>315</v>
      </c>
      <c r="C45" s="130">
        <v>65</v>
      </c>
      <c r="D45" s="131">
        <f>B45/10*C45</f>
        <v>2047.5</v>
      </c>
    </row>
    <row r="46" spans="1:4" ht="14.25">
      <c r="A46" s="127" t="s">
        <v>120</v>
      </c>
      <c r="B46" s="136">
        <v>48.5</v>
      </c>
      <c r="C46" s="130">
        <v>104</v>
      </c>
      <c r="D46" s="131">
        <f>B46/10*C46</f>
        <v>504.4</v>
      </c>
    </row>
    <row r="47" spans="1:4" ht="14.25">
      <c r="A47" s="127" t="s">
        <v>121</v>
      </c>
      <c r="B47" s="136">
        <v>50</v>
      </c>
      <c r="C47" s="130">
        <v>60</v>
      </c>
      <c r="D47" s="131">
        <f>B47/10*C47</f>
        <v>300</v>
      </c>
    </row>
    <row r="48" spans="1:4" ht="14.25">
      <c r="A48" s="127" t="s">
        <v>122</v>
      </c>
      <c r="B48" s="136">
        <v>5.2</v>
      </c>
      <c r="C48" s="130">
        <v>55</v>
      </c>
      <c r="D48" s="131">
        <f>B48/10*C48</f>
        <v>28.6</v>
      </c>
    </row>
    <row r="49" spans="1:4" ht="14.25">
      <c r="A49" s="127" t="s">
        <v>123</v>
      </c>
      <c r="B49" s="136">
        <v>1</v>
      </c>
      <c r="C49" s="130">
        <v>60</v>
      </c>
      <c r="D49" s="131">
        <f>B49/10*C49</f>
        <v>6</v>
      </c>
    </row>
    <row r="50" spans="1:4" ht="15">
      <c r="A50" s="125" t="s">
        <v>124</v>
      </c>
      <c r="B50" s="133"/>
      <c r="C50" s="130"/>
      <c r="D50" s="133">
        <f>D45+D46+D47+D48+D49</f>
        <v>2886.5</v>
      </c>
    </row>
    <row r="51" spans="1:4" ht="14.25">
      <c r="A51" s="127" t="s">
        <v>125</v>
      </c>
      <c r="B51" s="136">
        <v>1591</v>
      </c>
      <c r="C51" s="130">
        <v>15</v>
      </c>
      <c r="D51" s="131">
        <f>B51/10*C51</f>
        <v>2386.5</v>
      </c>
    </row>
    <row r="52" spans="1:4" ht="14.25">
      <c r="A52" s="127" t="s">
        <v>126</v>
      </c>
      <c r="B52" s="136">
        <v>8800</v>
      </c>
      <c r="C52" s="131">
        <v>3.5</v>
      </c>
      <c r="D52" s="131">
        <f>B52*C52/1000</f>
        <v>30.8</v>
      </c>
    </row>
    <row r="53" spans="1:4" ht="14.25">
      <c r="A53" s="127" t="s">
        <v>127</v>
      </c>
      <c r="B53" s="136">
        <v>2.1</v>
      </c>
      <c r="C53" s="131">
        <v>37.5</v>
      </c>
      <c r="D53" s="131">
        <f>B53/10*C53</f>
        <v>7.875000000000001</v>
      </c>
    </row>
    <row r="54" spans="1:4" ht="14.25">
      <c r="A54" s="127" t="s">
        <v>128</v>
      </c>
      <c r="B54" s="136">
        <v>3565</v>
      </c>
      <c r="C54" s="131">
        <v>10</v>
      </c>
      <c r="D54" s="131">
        <f>B54/10*C54</f>
        <v>3565</v>
      </c>
    </row>
    <row r="55" spans="1:4" ht="14.25">
      <c r="A55" s="127" t="s">
        <v>129</v>
      </c>
      <c r="B55" s="136">
        <v>451</v>
      </c>
      <c r="C55" s="131">
        <v>12</v>
      </c>
      <c r="D55" s="131">
        <f>B55/10*C55</f>
        <v>541.2</v>
      </c>
    </row>
    <row r="56" spans="1:4" ht="14.25">
      <c r="A56" s="127" t="s">
        <v>130</v>
      </c>
      <c r="B56" s="136">
        <v>3810</v>
      </c>
      <c r="C56" s="131">
        <v>9</v>
      </c>
      <c r="D56" s="131">
        <f>B56/10*C56</f>
        <v>3429</v>
      </c>
    </row>
    <row r="57" spans="1:4" ht="15">
      <c r="A57" s="125" t="s">
        <v>131</v>
      </c>
      <c r="B57" s="136"/>
      <c r="C57" s="131"/>
      <c r="D57" s="196">
        <f>D50+D51+D52+D53+D54+D55+D56</f>
        <v>12846.875</v>
      </c>
    </row>
    <row r="59" spans="1:4" ht="15.75" customHeight="1">
      <c r="A59" s="263" t="s">
        <v>134</v>
      </c>
      <c r="B59" s="263"/>
      <c r="C59" s="263"/>
      <c r="D59" s="263"/>
    </row>
    <row r="60" spans="1:4" s="138" customFormat="1" ht="15">
      <c r="A60" s="120" t="s">
        <v>133</v>
      </c>
      <c r="B60" s="121" t="s">
        <v>111</v>
      </c>
      <c r="C60" s="120" t="s">
        <v>112</v>
      </c>
      <c r="D60" s="120" t="s">
        <v>113</v>
      </c>
    </row>
    <row r="61" spans="1:4" s="138" customFormat="1" ht="15">
      <c r="A61" s="122" t="s">
        <v>114</v>
      </c>
      <c r="B61" s="123" t="s">
        <v>115</v>
      </c>
      <c r="C61" s="124" t="s">
        <v>116</v>
      </c>
      <c r="D61" s="124" t="s">
        <v>117</v>
      </c>
    </row>
    <row r="62" spans="1:4" s="138" customFormat="1" ht="15">
      <c r="A62" s="125" t="s">
        <v>118</v>
      </c>
      <c r="B62" s="127"/>
      <c r="C62" s="127"/>
      <c r="D62" s="125"/>
    </row>
    <row r="63" spans="1:4" ht="14.25">
      <c r="A63" s="127" t="s">
        <v>119</v>
      </c>
      <c r="B63" s="136"/>
      <c r="C63" s="130">
        <v>65</v>
      </c>
      <c r="D63" s="131">
        <f>B63/10*C63</f>
        <v>0</v>
      </c>
    </row>
    <row r="64" spans="1:4" ht="14.25">
      <c r="A64" s="127" t="s">
        <v>120</v>
      </c>
      <c r="B64" s="136"/>
      <c r="C64" s="130">
        <v>104</v>
      </c>
      <c r="D64" s="131">
        <f>B64/10*C64</f>
        <v>0</v>
      </c>
    </row>
    <row r="65" spans="1:4" ht="14.25">
      <c r="A65" s="127" t="s">
        <v>121</v>
      </c>
      <c r="B65" s="136"/>
      <c r="C65" s="130">
        <v>60</v>
      </c>
      <c r="D65" s="131">
        <f>B65/10*C65</f>
        <v>0</v>
      </c>
    </row>
    <row r="66" spans="1:4" ht="14.25">
      <c r="A66" s="127" t="s">
        <v>122</v>
      </c>
      <c r="B66" s="136"/>
      <c r="C66" s="130">
        <v>55</v>
      </c>
      <c r="D66" s="131">
        <f>B66/10*C66</f>
        <v>0</v>
      </c>
    </row>
    <row r="67" spans="1:4" ht="14.25">
      <c r="A67" s="127" t="s">
        <v>123</v>
      </c>
      <c r="B67" s="136"/>
      <c r="C67" s="130">
        <v>60</v>
      </c>
      <c r="D67" s="131">
        <f>B67/10*C67</f>
        <v>0</v>
      </c>
    </row>
    <row r="68" spans="1:4" ht="15">
      <c r="A68" s="125" t="s">
        <v>124</v>
      </c>
      <c r="B68" s="133"/>
      <c r="C68" s="130"/>
      <c r="D68" s="133">
        <f>D63+D64+D65+D66+D67</f>
        <v>0</v>
      </c>
    </row>
    <row r="69" spans="1:4" ht="14.25">
      <c r="A69" s="127" t="s">
        <v>125</v>
      </c>
      <c r="B69" s="136"/>
      <c r="C69" s="130">
        <v>15</v>
      </c>
      <c r="D69" s="131">
        <f>B69/10*C69</f>
        <v>0</v>
      </c>
    </row>
    <row r="70" spans="1:4" ht="14.25">
      <c r="A70" s="127" t="s">
        <v>126</v>
      </c>
      <c r="B70" s="136"/>
      <c r="C70" s="131">
        <v>3.5</v>
      </c>
      <c r="D70" s="131">
        <f>B70*C70/1000</f>
        <v>0</v>
      </c>
    </row>
    <row r="71" spans="1:4" ht="14.25">
      <c r="A71" s="127" t="s">
        <v>127</v>
      </c>
      <c r="B71" s="136"/>
      <c r="C71" s="131">
        <v>37.5</v>
      </c>
      <c r="D71" s="131">
        <f>B71/10*C71</f>
        <v>0</v>
      </c>
    </row>
    <row r="72" spans="1:4" ht="14.25">
      <c r="A72" s="127" t="s">
        <v>128</v>
      </c>
      <c r="B72" s="136"/>
      <c r="C72" s="131">
        <v>10</v>
      </c>
      <c r="D72" s="131">
        <f>B72/10*C72</f>
        <v>0</v>
      </c>
    </row>
    <row r="73" spans="1:4" ht="14.25">
      <c r="A73" s="127" t="s">
        <v>129</v>
      </c>
      <c r="B73" s="136"/>
      <c r="C73" s="131">
        <v>12</v>
      </c>
      <c r="D73" s="131">
        <f>B73/10*C73</f>
        <v>0</v>
      </c>
    </row>
    <row r="74" spans="1:4" ht="14.25">
      <c r="A74" s="127" t="s">
        <v>130</v>
      </c>
      <c r="B74" s="136"/>
      <c r="C74" s="131">
        <v>9</v>
      </c>
      <c r="D74" s="131">
        <f>B74/10*C74</f>
        <v>0</v>
      </c>
    </row>
    <row r="75" spans="1:4" ht="15">
      <c r="A75" s="125" t="s">
        <v>131</v>
      </c>
      <c r="B75" s="136"/>
      <c r="C75" s="131"/>
      <c r="D75" s="133">
        <f>D68+D69+D70+D71+D72+D73+D74</f>
        <v>0</v>
      </c>
    </row>
    <row r="77" spans="1:4" ht="18">
      <c r="A77" s="263" t="s">
        <v>135</v>
      </c>
      <c r="B77" s="263"/>
      <c r="C77" s="263"/>
      <c r="D77" s="263"/>
    </row>
    <row r="78" spans="1:4" s="138" customFormat="1" ht="15">
      <c r="A78" s="120" t="s">
        <v>133</v>
      </c>
      <c r="B78" s="121" t="s">
        <v>111</v>
      </c>
      <c r="C78" s="120" t="s">
        <v>112</v>
      </c>
      <c r="D78" s="120" t="s">
        <v>113</v>
      </c>
    </row>
    <row r="79" spans="1:4" s="138" customFormat="1" ht="15">
      <c r="A79" s="122" t="s">
        <v>114</v>
      </c>
      <c r="B79" s="123" t="s">
        <v>115</v>
      </c>
      <c r="C79" s="124" t="s">
        <v>116</v>
      </c>
      <c r="D79" s="124" t="s">
        <v>117</v>
      </c>
    </row>
    <row r="80" spans="1:4" s="138" customFormat="1" ht="15">
      <c r="A80" s="125" t="s">
        <v>118</v>
      </c>
      <c r="B80" s="125"/>
      <c r="C80" s="125"/>
      <c r="D80" s="125"/>
    </row>
    <row r="81" spans="1:4" ht="14.25">
      <c r="A81" s="127" t="s">
        <v>119</v>
      </c>
      <c r="B81" s="131">
        <f>B63+B45+B27+B9</f>
        <v>4838</v>
      </c>
      <c r="C81" s="130">
        <v>65</v>
      </c>
      <c r="D81" s="131">
        <f>B81/10*C81</f>
        <v>31447</v>
      </c>
    </row>
    <row r="82" spans="1:4" ht="14.25">
      <c r="A82" s="127" t="s">
        <v>120</v>
      </c>
      <c r="B82" s="131">
        <f>B64+B46+B28+B10</f>
        <v>945</v>
      </c>
      <c r="C82" s="130">
        <v>104</v>
      </c>
      <c r="D82" s="131">
        <f>B82/10*C82</f>
        <v>9828</v>
      </c>
    </row>
    <row r="83" spans="1:4" ht="14.25">
      <c r="A83" s="127" t="s">
        <v>121</v>
      </c>
      <c r="B83" s="131">
        <f>B65+B47+B29+B11</f>
        <v>603.2</v>
      </c>
      <c r="C83" s="130">
        <v>60</v>
      </c>
      <c r="D83" s="131">
        <f>B83/10*C83</f>
        <v>3619.2000000000003</v>
      </c>
    </row>
    <row r="84" spans="1:4" ht="14.25">
      <c r="A84" s="127" t="s">
        <v>122</v>
      </c>
      <c r="B84" s="131">
        <f>B66+B48+B30+B12</f>
        <v>745.9</v>
      </c>
      <c r="C84" s="130">
        <v>55</v>
      </c>
      <c r="D84" s="131">
        <f>B84/10*C84</f>
        <v>4102.45</v>
      </c>
    </row>
    <row r="85" spans="1:4" ht="14.25">
      <c r="A85" s="127" t="s">
        <v>123</v>
      </c>
      <c r="B85" s="131">
        <f>B67+B49+B31+B13</f>
        <v>12.6</v>
      </c>
      <c r="C85" s="130">
        <v>60</v>
      </c>
      <c r="D85" s="131">
        <f>B85/10*C85</f>
        <v>75.6</v>
      </c>
    </row>
    <row r="86" spans="1:4" ht="15">
      <c r="A86" s="125" t="s">
        <v>124</v>
      </c>
      <c r="B86" s="133">
        <f>SUM(B81:B85)</f>
        <v>7144.7</v>
      </c>
      <c r="C86" s="130"/>
      <c r="D86" s="133">
        <f>D81+D82+D83+D84+D85</f>
        <v>49072.24999999999</v>
      </c>
    </row>
    <row r="87" spans="1:4" ht="14.25">
      <c r="A87" s="127" t="s">
        <v>125</v>
      </c>
      <c r="B87" s="131">
        <f aca="true" t="shared" si="1" ref="B87:B92">B69+B51+B33+B15</f>
        <v>13736</v>
      </c>
      <c r="C87" s="130">
        <v>15</v>
      </c>
      <c r="D87" s="131">
        <f>B87/10*C87</f>
        <v>20604</v>
      </c>
    </row>
    <row r="88" spans="1:4" ht="14.25">
      <c r="A88" s="127" t="s">
        <v>126</v>
      </c>
      <c r="B88" s="131">
        <f t="shared" si="1"/>
        <v>28650</v>
      </c>
      <c r="C88" s="131">
        <v>3.5</v>
      </c>
      <c r="D88" s="131">
        <f>B88*C88/1000</f>
        <v>100.275</v>
      </c>
    </row>
    <row r="89" spans="1:4" ht="14.25">
      <c r="A89" s="127" t="s">
        <v>127</v>
      </c>
      <c r="B89" s="131">
        <f>B35+B53</f>
        <v>14.7</v>
      </c>
      <c r="C89" s="131">
        <v>37.5</v>
      </c>
      <c r="D89" s="131">
        <f>B89/10*C89</f>
        <v>55.125</v>
      </c>
    </row>
    <row r="90" spans="1:4" ht="14.25">
      <c r="A90" s="127" t="s">
        <v>128</v>
      </c>
      <c r="B90" s="131">
        <f t="shared" si="1"/>
        <v>23685</v>
      </c>
      <c r="C90" s="131">
        <v>10</v>
      </c>
      <c r="D90" s="131">
        <f>B90/10*C90</f>
        <v>23685</v>
      </c>
    </row>
    <row r="91" spans="1:4" ht="14.25">
      <c r="A91" s="127" t="s">
        <v>129</v>
      </c>
      <c r="B91" s="131">
        <f t="shared" si="1"/>
        <v>6813</v>
      </c>
      <c r="C91" s="131">
        <v>12</v>
      </c>
      <c r="D91" s="131">
        <f>B91/10*C91</f>
        <v>8175.599999999999</v>
      </c>
    </row>
    <row r="92" spans="1:4" ht="14.25">
      <c r="A92" s="127" t="s">
        <v>130</v>
      </c>
      <c r="B92" s="131">
        <f t="shared" si="1"/>
        <v>6330</v>
      </c>
      <c r="C92" s="131">
        <v>9</v>
      </c>
      <c r="D92" s="131">
        <f>B92/10*C92</f>
        <v>5697</v>
      </c>
    </row>
    <row r="93" spans="1:4" ht="15">
      <c r="A93" s="125" t="s">
        <v>131</v>
      </c>
      <c r="B93" s="131"/>
      <c r="C93" s="131"/>
      <c r="D93" s="196">
        <f>D86+D87+D88+D89+D90+D91+D92</f>
        <v>107389.25</v>
      </c>
    </row>
    <row r="95" ht="12.75">
      <c r="A95" s="117" t="s">
        <v>279</v>
      </c>
    </row>
    <row r="97" spans="1:3" ht="12.75">
      <c r="A97" s="140" t="s">
        <v>151</v>
      </c>
      <c r="B97" s="153"/>
      <c r="C97" s="152" t="s">
        <v>240</v>
      </c>
    </row>
    <row r="98" spans="1:4" ht="12.75">
      <c r="A98" s="140" t="s">
        <v>224</v>
      </c>
      <c r="C98" s="152"/>
      <c r="D98" s="141"/>
    </row>
    <row r="99" ht="12.75">
      <c r="D99" s="142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2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.421875" style="0" customWidth="1"/>
    <col min="2" max="2" width="42.140625" style="0" customWidth="1"/>
    <col min="3" max="3" width="17.00390625" style="0" customWidth="1"/>
  </cols>
  <sheetData>
    <row r="1" ht="15">
      <c r="C1" s="16"/>
    </row>
    <row r="2" spans="1:3" ht="15">
      <c r="A2" s="239" t="s">
        <v>144</v>
      </c>
      <c r="B2" s="239"/>
      <c r="C2" s="239"/>
    </row>
    <row r="3" spans="1:3" ht="15">
      <c r="A3" s="239" t="s">
        <v>245</v>
      </c>
      <c r="B3" s="239"/>
      <c r="C3" s="239"/>
    </row>
    <row r="4" spans="1:3" ht="15">
      <c r="A4" s="146"/>
      <c r="B4" s="146"/>
      <c r="C4" s="146"/>
    </row>
    <row r="5" spans="1:3" s="145" customFormat="1" ht="30">
      <c r="A5" s="147" t="s">
        <v>1</v>
      </c>
      <c r="B5" s="147" t="s">
        <v>145</v>
      </c>
      <c r="C5" s="147" t="s">
        <v>146</v>
      </c>
    </row>
    <row r="6" spans="1:4" ht="15">
      <c r="A6" s="148">
        <v>1</v>
      </c>
      <c r="B6" s="148" t="s">
        <v>247</v>
      </c>
      <c r="C6" s="148">
        <v>280</v>
      </c>
      <c r="D6" t="s">
        <v>248</v>
      </c>
    </row>
    <row r="7" spans="1:3" ht="15">
      <c r="A7" s="148">
        <v>2</v>
      </c>
      <c r="B7" s="148" t="s">
        <v>249</v>
      </c>
      <c r="C7" s="148">
        <v>300</v>
      </c>
    </row>
    <row r="8" spans="1:3" ht="15">
      <c r="A8" s="148">
        <v>3</v>
      </c>
      <c r="B8" s="129" t="s">
        <v>250</v>
      </c>
      <c r="C8" s="149">
        <v>580</v>
      </c>
    </row>
    <row r="9" spans="1:3" ht="15">
      <c r="A9" s="148">
        <v>4</v>
      </c>
      <c r="B9" s="148" t="s">
        <v>251</v>
      </c>
      <c r="C9" s="148">
        <v>2500</v>
      </c>
    </row>
    <row r="10" spans="1:4" ht="15">
      <c r="A10" s="148">
        <v>5</v>
      </c>
      <c r="B10" s="129" t="s">
        <v>252</v>
      </c>
      <c r="C10" s="148">
        <v>500</v>
      </c>
      <c r="D10" t="s">
        <v>248</v>
      </c>
    </row>
    <row r="11" spans="1:4" ht="15">
      <c r="A11" s="148">
        <v>6</v>
      </c>
      <c r="B11" s="129" t="s">
        <v>253</v>
      </c>
      <c r="C11" s="148">
        <v>500</v>
      </c>
      <c r="D11" t="s">
        <v>248</v>
      </c>
    </row>
    <row r="12" spans="1:3" ht="15">
      <c r="A12" s="148">
        <v>7</v>
      </c>
      <c r="B12" s="129" t="s">
        <v>254</v>
      </c>
      <c r="C12" s="148">
        <v>400</v>
      </c>
    </row>
    <row r="13" spans="1:3" ht="15">
      <c r="A13" s="148"/>
      <c r="B13" s="129"/>
      <c r="C13" s="148"/>
    </row>
    <row r="14" spans="1:3" ht="15">
      <c r="A14" s="148"/>
      <c r="B14" s="129"/>
      <c r="C14" s="148"/>
    </row>
    <row r="15" spans="2:3" ht="15">
      <c r="B15" s="149" t="s">
        <v>147</v>
      </c>
      <c r="C15" s="175">
        <f>SUM(C6:C14)</f>
        <v>5060</v>
      </c>
    </row>
    <row r="16" spans="1:3" ht="15">
      <c r="A16" s="143" t="s">
        <v>149</v>
      </c>
      <c r="B16" s="199" t="s">
        <v>246</v>
      </c>
      <c r="C16" s="150"/>
    </row>
    <row r="17" spans="1:3" ht="15">
      <c r="A17" s="143"/>
      <c r="B17" s="143"/>
      <c r="C17" s="143"/>
    </row>
    <row r="18" spans="1:3" ht="15">
      <c r="A18" s="144" t="s">
        <v>153</v>
      </c>
      <c r="B18" s="143"/>
      <c r="C18" s="151" t="s">
        <v>225</v>
      </c>
    </row>
    <row r="19" spans="1:3" ht="15">
      <c r="A19" s="144" t="s">
        <v>224</v>
      </c>
      <c r="B19" s="143"/>
      <c r="C19" s="151"/>
    </row>
    <row r="20" spans="3:4" ht="15">
      <c r="C20" s="151"/>
      <c r="D20" t="s">
        <v>148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64"/>
  <sheetViews>
    <sheetView zoomScalePageLayoutView="0" workbookViewId="0" topLeftCell="A61">
      <selection activeCell="H64" sqref="H64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27.140625" style="0" customWidth="1"/>
    <col min="4" max="4" width="21.57421875" style="0" customWidth="1"/>
    <col min="5" max="5" width="6.421875" style="0" customWidth="1"/>
  </cols>
  <sheetData>
    <row r="1" spans="1:5" ht="15">
      <c r="A1" s="160"/>
      <c r="B1" s="160"/>
      <c r="C1" s="160"/>
      <c r="D1" s="243"/>
      <c r="E1" s="244"/>
    </row>
    <row r="2" spans="1:5" ht="15">
      <c r="A2" s="242" t="s">
        <v>136</v>
      </c>
      <c r="B2" s="242"/>
      <c r="C2" s="242"/>
      <c r="D2" s="242"/>
      <c r="E2" s="242"/>
    </row>
    <row r="3" spans="1:5" ht="15">
      <c r="A3" s="242" t="s">
        <v>137</v>
      </c>
      <c r="B3" s="242"/>
      <c r="C3" s="242"/>
      <c r="D3" s="242"/>
      <c r="E3" s="242"/>
    </row>
    <row r="4" spans="1:5" ht="15">
      <c r="A4" s="242" t="s">
        <v>280</v>
      </c>
      <c r="B4" s="242"/>
      <c r="C4" s="242"/>
      <c r="D4" s="242"/>
      <c r="E4" s="242"/>
    </row>
    <row r="5" spans="1:5" ht="33" customHeight="1">
      <c r="A5" s="161"/>
      <c r="B5" s="161"/>
      <c r="C5" s="161"/>
      <c r="D5" s="161"/>
      <c r="E5" s="161"/>
    </row>
    <row r="6" spans="1:5" ht="45">
      <c r="A6" s="161" t="s">
        <v>1</v>
      </c>
      <c r="B6" s="162" t="s">
        <v>138</v>
      </c>
      <c r="C6" s="162" t="s">
        <v>139</v>
      </c>
      <c r="D6" s="163" t="s">
        <v>140</v>
      </c>
      <c r="E6" s="161" t="s">
        <v>141</v>
      </c>
    </row>
    <row r="7" spans="1:5" ht="11.25" customHeight="1">
      <c r="A7" s="161">
        <v>1</v>
      </c>
      <c r="B7" s="162" t="s">
        <v>142</v>
      </c>
      <c r="C7" s="162" t="s">
        <v>164</v>
      </c>
      <c r="D7" s="163" t="s">
        <v>165</v>
      </c>
      <c r="E7" s="161">
        <v>6</v>
      </c>
    </row>
    <row r="8" spans="1:5" ht="10.5" customHeight="1">
      <c r="A8" s="161">
        <v>2</v>
      </c>
      <c r="B8" s="162"/>
      <c r="C8" s="162" t="s">
        <v>166</v>
      </c>
      <c r="D8" s="163" t="s">
        <v>167</v>
      </c>
      <c r="E8" s="161">
        <v>10</v>
      </c>
    </row>
    <row r="9" spans="1:5" ht="10.5" customHeight="1">
      <c r="A9" s="161">
        <v>3</v>
      </c>
      <c r="B9" s="162"/>
      <c r="C9" s="162" t="s">
        <v>168</v>
      </c>
      <c r="D9" s="163" t="s">
        <v>167</v>
      </c>
      <c r="E9" s="161">
        <v>3</v>
      </c>
    </row>
    <row r="10" spans="1:5" ht="10.5" customHeight="1">
      <c r="A10" s="161">
        <v>4</v>
      </c>
      <c r="B10" s="162"/>
      <c r="C10" s="162" t="s">
        <v>169</v>
      </c>
      <c r="D10" s="163" t="s">
        <v>170</v>
      </c>
      <c r="E10" s="161">
        <v>29</v>
      </c>
    </row>
    <row r="11" spans="1:5" ht="22.5" customHeight="1">
      <c r="A11" s="161">
        <v>5</v>
      </c>
      <c r="B11" s="162"/>
      <c r="C11" s="162" t="s">
        <v>171</v>
      </c>
      <c r="D11" s="163" t="s">
        <v>170</v>
      </c>
      <c r="E11" s="161">
        <v>8</v>
      </c>
    </row>
    <row r="12" spans="1:5" ht="25.5" customHeight="1">
      <c r="A12" s="161"/>
      <c r="B12" s="162"/>
      <c r="C12" s="162" t="s">
        <v>172</v>
      </c>
      <c r="D12" s="163" t="s">
        <v>170</v>
      </c>
      <c r="E12" s="161">
        <v>11</v>
      </c>
    </row>
    <row r="13" spans="1:5" ht="15">
      <c r="A13" s="161"/>
      <c r="B13" s="162"/>
      <c r="C13" s="162" t="s">
        <v>173</v>
      </c>
      <c r="D13" s="163" t="s">
        <v>174</v>
      </c>
      <c r="E13" s="161">
        <v>9</v>
      </c>
    </row>
    <row r="14" spans="1:5" ht="12" customHeight="1">
      <c r="A14" s="161"/>
      <c r="B14" s="162"/>
      <c r="C14" s="162" t="s">
        <v>175</v>
      </c>
      <c r="D14" s="163" t="s">
        <v>174</v>
      </c>
      <c r="E14" s="161">
        <v>2</v>
      </c>
    </row>
    <row r="15" spans="1:5" ht="11.25" customHeight="1">
      <c r="A15" s="161"/>
      <c r="B15" s="162"/>
      <c r="C15" s="162" t="s">
        <v>176</v>
      </c>
      <c r="D15" s="163" t="s">
        <v>177</v>
      </c>
      <c r="E15" s="161">
        <v>2</v>
      </c>
    </row>
    <row r="16" spans="1:5" ht="9.75" customHeight="1">
      <c r="A16" s="161"/>
      <c r="B16" s="162"/>
      <c r="C16" s="162" t="s">
        <v>178</v>
      </c>
      <c r="D16" s="163" t="s">
        <v>174</v>
      </c>
      <c r="E16" s="161">
        <v>2</v>
      </c>
    </row>
    <row r="17" spans="1:5" ht="15">
      <c r="A17" s="161"/>
      <c r="B17" s="162"/>
      <c r="C17" s="162" t="s">
        <v>179</v>
      </c>
      <c r="D17" s="163" t="s">
        <v>180</v>
      </c>
      <c r="E17" s="161">
        <v>2</v>
      </c>
    </row>
    <row r="18" spans="1:5" ht="21" customHeight="1">
      <c r="A18" s="161"/>
      <c r="B18" s="162"/>
      <c r="C18" s="162" t="s">
        <v>181</v>
      </c>
      <c r="D18" s="163" t="s">
        <v>180</v>
      </c>
      <c r="E18" s="161">
        <v>1</v>
      </c>
    </row>
    <row r="19" spans="1:5" ht="13.5" customHeight="1">
      <c r="A19" s="161"/>
      <c r="B19" s="162"/>
      <c r="C19" s="162" t="s">
        <v>182</v>
      </c>
      <c r="D19" s="163" t="s">
        <v>180</v>
      </c>
      <c r="E19" s="161">
        <v>2</v>
      </c>
    </row>
    <row r="20" spans="1:5" ht="10.5" customHeight="1">
      <c r="A20" s="161"/>
      <c r="B20" s="162"/>
      <c r="C20" s="162" t="s">
        <v>183</v>
      </c>
      <c r="D20" s="163" t="s">
        <v>184</v>
      </c>
      <c r="E20" s="161">
        <v>1</v>
      </c>
    </row>
    <row r="21" spans="1:5" ht="12" customHeight="1">
      <c r="A21" s="161"/>
      <c r="B21" s="162"/>
      <c r="C21" s="162"/>
      <c r="D21" s="163"/>
      <c r="E21" s="173">
        <v>87</v>
      </c>
    </row>
    <row r="22" spans="1:5" ht="10.5" customHeight="1">
      <c r="A22" s="161"/>
      <c r="B22" s="162" t="s">
        <v>185</v>
      </c>
      <c r="C22" s="162" t="s">
        <v>186</v>
      </c>
      <c r="D22" s="163" t="s">
        <v>187</v>
      </c>
      <c r="E22" s="161">
        <v>11</v>
      </c>
    </row>
    <row r="23" spans="1:5" ht="10.5" customHeight="1">
      <c r="A23" s="161"/>
      <c r="B23" s="162"/>
      <c r="C23" s="162" t="s">
        <v>263</v>
      </c>
      <c r="D23" s="163" t="s">
        <v>188</v>
      </c>
      <c r="E23" s="161">
        <v>3</v>
      </c>
    </row>
    <row r="24" spans="1:5" ht="10.5" customHeight="1">
      <c r="A24" s="161"/>
      <c r="B24" s="162"/>
      <c r="C24" s="162" t="s">
        <v>262</v>
      </c>
      <c r="D24" s="163" t="s">
        <v>188</v>
      </c>
      <c r="E24" s="161">
        <v>4</v>
      </c>
    </row>
    <row r="25" spans="1:5" ht="10.5" customHeight="1">
      <c r="A25" s="161"/>
      <c r="B25" s="162"/>
      <c r="C25" s="162"/>
      <c r="D25" s="163"/>
      <c r="E25" s="173">
        <v>18</v>
      </c>
    </row>
    <row r="26" spans="1:5" ht="10.5" customHeight="1">
      <c r="A26" s="161"/>
      <c r="B26" s="162" t="s">
        <v>143</v>
      </c>
      <c r="C26" s="162"/>
      <c r="D26" s="163"/>
      <c r="E26" s="161"/>
    </row>
    <row r="27" spans="1:5" ht="11.25" customHeight="1">
      <c r="A27" s="161"/>
      <c r="B27" s="162"/>
      <c r="C27" s="162" t="s">
        <v>189</v>
      </c>
      <c r="D27" s="163" t="s">
        <v>190</v>
      </c>
      <c r="E27" s="161">
        <v>1</v>
      </c>
    </row>
    <row r="28" spans="1:5" ht="11.25" customHeight="1">
      <c r="A28" s="161"/>
      <c r="B28" s="162"/>
      <c r="C28" s="162" t="s">
        <v>191</v>
      </c>
      <c r="D28" s="163" t="s">
        <v>190</v>
      </c>
      <c r="E28" s="161">
        <v>1</v>
      </c>
    </row>
    <row r="29" spans="1:5" ht="12" customHeight="1">
      <c r="A29" s="161"/>
      <c r="B29" s="162"/>
      <c r="C29" s="162" t="s">
        <v>192</v>
      </c>
      <c r="D29" s="163" t="s">
        <v>190</v>
      </c>
      <c r="E29" s="161">
        <v>1</v>
      </c>
    </row>
    <row r="30" spans="1:5" ht="25.5" customHeight="1">
      <c r="A30" s="161"/>
      <c r="B30" s="162"/>
      <c r="C30" s="162" t="s">
        <v>193</v>
      </c>
      <c r="D30" s="163" t="s">
        <v>194</v>
      </c>
      <c r="E30" s="161">
        <v>1</v>
      </c>
    </row>
    <row r="31" spans="1:5" ht="11.25" customHeight="1">
      <c r="A31" s="161"/>
      <c r="B31" s="162"/>
      <c r="C31" s="162" t="s">
        <v>195</v>
      </c>
      <c r="D31" s="163" t="s">
        <v>194</v>
      </c>
      <c r="E31" s="161">
        <v>3</v>
      </c>
    </row>
    <row r="32" spans="1:5" ht="11.25" customHeight="1">
      <c r="A32" s="161"/>
      <c r="B32" s="162"/>
      <c r="C32" s="162" t="s">
        <v>196</v>
      </c>
      <c r="D32" s="163" t="s">
        <v>190</v>
      </c>
      <c r="E32" s="161">
        <v>1</v>
      </c>
    </row>
    <row r="33" spans="1:5" ht="11.25" customHeight="1">
      <c r="A33" s="161"/>
      <c r="B33" s="162"/>
      <c r="C33" s="162" t="s">
        <v>281</v>
      </c>
      <c r="D33" s="163" t="s">
        <v>197</v>
      </c>
      <c r="E33" s="161">
        <v>1</v>
      </c>
    </row>
    <row r="34" spans="1:5" ht="15">
      <c r="A34" s="161"/>
      <c r="B34" s="162"/>
      <c r="C34" s="162" t="s">
        <v>198</v>
      </c>
      <c r="D34" s="163" t="s">
        <v>197</v>
      </c>
      <c r="E34" s="161">
        <v>1</v>
      </c>
    </row>
    <row r="35" spans="1:5" ht="10.5" customHeight="1">
      <c r="A35" s="161"/>
      <c r="B35" s="162"/>
      <c r="C35" s="162" t="s">
        <v>199</v>
      </c>
      <c r="D35" s="163" t="s">
        <v>197</v>
      </c>
      <c r="E35" s="161">
        <v>1</v>
      </c>
    </row>
    <row r="36" spans="1:5" ht="10.5" customHeight="1">
      <c r="A36" s="161"/>
      <c r="B36" s="162"/>
      <c r="C36" s="162" t="s">
        <v>200</v>
      </c>
      <c r="D36" s="163" t="s">
        <v>197</v>
      </c>
      <c r="E36" s="161">
        <v>1</v>
      </c>
    </row>
    <row r="37" spans="1:5" ht="12.75" customHeight="1">
      <c r="A37" s="161"/>
      <c r="B37" s="162"/>
      <c r="C37" s="162" t="s">
        <v>201</v>
      </c>
      <c r="D37" s="163" t="s">
        <v>202</v>
      </c>
      <c r="E37" s="161">
        <v>1</v>
      </c>
    </row>
    <row r="38" spans="1:5" ht="15">
      <c r="A38" s="161"/>
      <c r="B38" s="162"/>
      <c r="C38" s="162" t="s">
        <v>203</v>
      </c>
      <c r="D38" s="163" t="s">
        <v>197</v>
      </c>
      <c r="E38" s="161">
        <v>1</v>
      </c>
    </row>
    <row r="39" spans="1:5" ht="15">
      <c r="A39" s="161"/>
      <c r="B39" s="162"/>
      <c r="C39" s="162" t="s">
        <v>264</v>
      </c>
      <c r="D39" s="163" t="s">
        <v>197</v>
      </c>
      <c r="E39" s="161">
        <v>30</v>
      </c>
    </row>
    <row r="40" spans="1:5" ht="22.5">
      <c r="A40" s="161"/>
      <c r="B40" s="162"/>
      <c r="C40" s="162" t="s">
        <v>265</v>
      </c>
      <c r="D40" s="163" t="s">
        <v>266</v>
      </c>
      <c r="E40" s="161">
        <v>15</v>
      </c>
    </row>
    <row r="41" spans="1:5" ht="9.75" customHeight="1">
      <c r="A41" s="161"/>
      <c r="B41" s="162"/>
      <c r="C41" s="162"/>
      <c r="D41" s="163"/>
      <c r="E41" s="173">
        <v>59</v>
      </c>
    </row>
    <row r="42" spans="1:5" ht="9.75" customHeight="1">
      <c r="A42" s="163"/>
      <c r="B42" s="168" t="s">
        <v>204</v>
      </c>
      <c r="C42" s="163" t="s">
        <v>259</v>
      </c>
      <c r="D42" s="163" t="s">
        <v>205</v>
      </c>
      <c r="E42" s="161">
        <v>1</v>
      </c>
    </row>
    <row r="43" spans="1:5" ht="9.75" customHeight="1">
      <c r="A43" s="163"/>
      <c r="B43" s="168"/>
      <c r="C43" s="163" t="s">
        <v>206</v>
      </c>
      <c r="D43" s="163" t="s">
        <v>205</v>
      </c>
      <c r="E43" s="161">
        <v>1</v>
      </c>
    </row>
    <row r="44" spans="1:5" ht="15">
      <c r="A44" s="245"/>
      <c r="B44" s="246"/>
      <c r="C44" s="163"/>
      <c r="D44" s="161"/>
      <c r="E44" s="173">
        <v>2</v>
      </c>
    </row>
    <row r="45" spans="1:5" ht="15">
      <c r="A45" s="165"/>
      <c r="B45" s="169"/>
      <c r="C45" s="169" t="s">
        <v>207</v>
      </c>
      <c r="D45" s="164" t="s">
        <v>208</v>
      </c>
      <c r="E45" s="164">
        <v>2</v>
      </c>
    </row>
    <row r="46" spans="1:5" ht="15">
      <c r="A46" s="165"/>
      <c r="B46" s="169"/>
      <c r="C46" s="169" t="s">
        <v>209</v>
      </c>
      <c r="D46" s="165" t="s">
        <v>208</v>
      </c>
      <c r="E46" s="164">
        <v>1</v>
      </c>
    </row>
    <row r="47" spans="1:5" ht="15">
      <c r="A47" s="169"/>
      <c r="B47" s="169"/>
      <c r="C47" s="169" t="s">
        <v>210</v>
      </c>
      <c r="D47" s="167" t="s">
        <v>208</v>
      </c>
      <c r="E47" s="166">
        <v>1</v>
      </c>
    </row>
    <row r="48" spans="1:5" ht="15">
      <c r="A48" s="170"/>
      <c r="B48" s="170"/>
      <c r="C48" s="170" t="s">
        <v>211</v>
      </c>
      <c r="D48" s="6" t="s">
        <v>208</v>
      </c>
      <c r="E48" s="6">
        <v>1</v>
      </c>
    </row>
    <row r="49" spans="1:5" ht="15">
      <c r="A49" s="170"/>
      <c r="B49" s="170"/>
      <c r="C49" s="170"/>
      <c r="D49" s="6"/>
      <c r="E49" s="172">
        <f>SUM(E45:E48)</f>
        <v>5</v>
      </c>
    </row>
    <row r="50" spans="1:5" ht="15">
      <c r="A50" s="171"/>
      <c r="B50" s="171" t="s">
        <v>212</v>
      </c>
      <c r="C50" s="171" t="s">
        <v>213</v>
      </c>
      <c r="D50" s="148" t="s">
        <v>214</v>
      </c>
      <c r="E50" s="148">
        <v>2</v>
      </c>
    </row>
    <row r="51" spans="1:5" ht="15">
      <c r="A51" s="171"/>
      <c r="B51" s="171"/>
      <c r="C51" s="171" t="s">
        <v>215</v>
      </c>
      <c r="D51" s="148" t="s">
        <v>214</v>
      </c>
      <c r="E51" s="148">
        <v>2</v>
      </c>
    </row>
    <row r="52" spans="1:5" ht="15">
      <c r="A52" s="171"/>
      <c r="B52" s="171"/>
      <c r="C52" s="171" t="s">
        <v>216</v>
      </c>
      <c r="D52" s="148" t="s">
        <v>214</v>
      </c>
      <c r="E52" s="148">
        <v>2</v>
      </c>
    </row>
    <row r="53" spans="1:5" ht="15">
      <c r="A53" s="171"/>
      <c r="B53" s="171"/>
      <c r="C53" s="171" t="s">
        <v>217</v>
      </c>
      <c r="D53" s="148" t="s">
        <v>161</v>
      </c>
      <c r="E53" s="148">
        <v>2</v>
      </c>
    </row>
    <row r="54" spans="1:5" ht="15">
      <c r="A54" s="171"/>
      <c r="B54" s="171"/>
      <c r="C54" s="171" t="s">
        <v>218</v>
      </c>
      <c r="D54" s="148" t="s">
        <v>219</v>
      </c>
      <c r="E54" s="148">
        <v>1</v>
      </c>
    </row>
    <row r="55" spans="1:5" ht="15">
      <c r="A55" s="171"/>
      <c r="B55" s="171"/>
      <c r="C55" s="171" t="s">
        <v>220</v>
      </c>
      <c r="D55" s="148" t="s">
        <v>214</v>
      </c>
      <c r="E55" s="148">
        <v>2</v>
      </c>
    </row>
    <row r="56" spans="1:5" ht="15">
      <c r="A56" s="171"/>
      <c r="B56" s="171"/>
      <c r="C56" s="171" t="s">
        <v>258</v>
      </c>
      <c r="D56" s="148" t="s">
        <v>161</v>
      </c>
      <c r="E56" s="148">
        <v>1</v>
      </c>
    </row>
    <row r="57" spans="1:5" ht="15">
      <c r="A57" s="171"/>
      <c r="B57" s="171"/>
      <c r="C57" s="171" t="s">
        <v>257</v>
      </c>
      <c r="D57" s="148" t="s">
        <v>214</v>
      </c>
      <c r="E57" s="148">
        <v>1</v>
      </c>
    </row>
    <row r="58" spans="1:5" ht="15">
      <c r="A58" s="171"/>
      <c r="B58" s="171"/>
      <c r="C58" s="171" t="s">
        <v>221</v>
      </c>
      <c r="D58" s="148" t="s">
        <v>222</v>
      </c>
      <c r="E58" s="148">
        <v>9</v>
      </c>
    </row>
    <row r="59" spans="1:5" ht="15">
      <c r="A59" s="171"/>
      <c r="B59" s="171"/>
      <c r="C59" s="171"/>
      <c r="D59" s="148"/>
      <c r="E59" s="175">
        <v>22</v>
      </c>
    </row>
    <row r="60" spans="1:5" ht="15">
      <c r="A60" s="171"/>
      <c r="B60" s="171"/>
      <c r="C60" s="171" t="s">
        <v>260</v>
      </c>
      <c r="D60" s="148" t="s">
        <v>261</v>
      </c>
      <c r="E60" s="208">
        <v>1</v>
      </c>
    </row>
    <row r="61" spans="1:5" ht="15">
      <c r="A61" s="148"/>
      <c r="B61" s="148" t="s">
        <v>162</v>
      </c>
      <c r="C61" s="148"/>
      <c r="D61" s="148"/>
      <c r="E61" s="148">
        <v>453</v>
      </c>
    </row>
    <row r="62" spans="1:5" ht="15">
      <c r="A62" s="148"/>
      <c r="B62" s="148" t="s">
        <v>223</v>
      </c>
      <c r="C62" s="148"/>
      <c r="D62" s="148"/>
      <c r="E62" s="148">
        <v>54</v>
      </c>
    </row>
    <row r="63" spans="1:5" ht="15">
      <c r="A63" s="148"/>
      <c r="B63" s="148"/>
      <c r="C63" s="148"/>
      <c r="D63" s="148"/>
      <c r="E63" s="148"/>
    </row>
    <row r="64" spans="1:5" ht="15">
      <c r="A64" s="241" t="s">
        <v>226</v>
      </c>
      <c r="B64" s="241"/>
      <c r="C64" s="241"/>
      <c r="D64" s="241"/>
      <c r="E64" s="174">
        <v>701</v>
      </c>
    </row>
  </sheetData>
  <sheetProtection/>
  <mergeCells count="6">
    <mergeCell ref="A64:D64"/>
    <mergeCell ref="A2:E2"/>
    <mergeCell ref="A3:E3"/>
    <mergeCell ref="A4:E4"/>
    <mergeCell ref="D1:E1"/>
    <mergeCell ref="A44:B4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8"/>
  <sheetViews>
    <sheetView zoomScalePageLayoutView="0" workbookViewId="0" topLeftCell="A1">
      <pane xSplit="2" ySplit="6" topLeftCell="C9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" sqref="F7:F119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5" width="9.8515625" style="0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54"/>
      <c r="B1" s="235"/>
      <c r="C1" s="235"/>
      <c r="D1" s="235"/>
      <c r="E1" s="235"/>
      <c r="F1" s="235"/>
      <c r="G1" s="235"/>
      <c r="H1" s="235"/>
      <c r="I1" s="235"/>
    </row>
    <row r="2" spans="1:9" ht="15">
      <c r="A2" s="250" t="s">
        <v>0</v>
      </c>
      <c r="B2" s="250"/>
      <c r="C2" s="250"/>
      <c r="D2" s="250"/>
      <c r="E2" s="250"/>
      <c r="F2" s="250"/>
      <c r="G2" s="250"/>
      <c r="H2" s="250"/>
      <c r="I2" s="250"/>
    </row>
    <row r="3" spans="1:9" ht="15">
      <c r="A3" s="250" t="s">
        <v>276</v>
      </c>
      <c r="B3" s="255"/>
      <c r="C3" s="255"/>
      <c r="D3" s="255"/>
      <c r="E3" s="255"/>
      <c r="F3" s="255"/>
      <c r="G3" s="255"/>
      <c r="H3" s="255"/>
      <c r="I3" s="255"/>
    </row>
    <row r="5" spans="1:9" ht="30" customHeight="1">
      <c r="A5" s="256" t="s">
        <v>1</v>
      </c>
      <c r="B5" s="258" t="s">
        <v>2</v>
      </c>
      <c r="C5" s="4" t="s">
        <v>3</v>
      </c>
      <c r="D5" s="11" t="s">
        <v>244</v>
      </c>
      <c r="E5" s="11" t="s">
        <v>270</v>
      </c>
      <c r="F5" s="4" t="s">
        <v>272</v>
      </c>
      <c r="G5" s="17" t="s">
        <v>4</v>
      </c>
      <c r="H5" s="17" t="s">
        <v>4</v>
      </c>
      <c r="I5" s="18" t="s">
        <v>4</v>
      </c>
    </row>
    <row r="6" spans="1:9" ht="35.25" thickBot="1">
      <c r="A6" s="257"/>
      <c r="B6" s="259"/>
      <c r="C6" s="46" t="s">
        <v>105</v>
      </c>
      <c r="D6" s="47" t="s">
        <v>243</v>
      </c>
      <c r="E6" s="47" t="s">
        <v>271</v>
      </c>
      <c r="F6" s="46" t="s">
        <v>271</v>
      </c>
      <c r="G6" s="48" t="s">
        <v>273</v>
      </c>
      <c r="H6" s="48" t="s">
        <v>274</v>
      </c>
      <c r="I6" s="49" t="s">
        <v>275</v>
      </c>
    </row>
    <row r="7" spans="1:9" ht="26.25">
      <c r="A7" s="251">
        <v>1</v>
      </c>
      <c r="B7" s="50" t="s">
        <v>5</v>
      </c>
      <c r="C7" s="181">
        <v>1440</v>
      </c>
      <c r="D7" s="155">
        <v>1189</v>
      </c>
      <c r="E7" s="52">
        <v>1189</v>
      </c>
      <c r="F7" s="53">
        <v>1184</v>
      </c>
      <c r="G7" s="54">
        <f>F7/E7*100</f>
        <v>99.57947855340622</v>
      </c>
      <c r="H7" s="55">
        <f>F7/D7*100</f>
        <v>99.57947855340622</v>
      </c>
      <c r="I7" s="56">
        <f>F7/C7*100</f>
        <v>82.22222222222221</v>
      </c>
    </row>
    <row r="8" spans="1:9" ht="15">
      <c r="A8" s="252"/>
      <c r="B8" s="7" t="s">
        <v>6</v>
      </c>
      <c r="C8" s="6">
        <v>-2</v>
      </c>
      <c r="D8" s="10">
        <v>3</v>
      </c>
      <c r="E8" s="10">
        <v>3</v>
      </c>
      <c r="F8" s="6">
        <v>-3</v>
      </c>
      <c r="G8" s="19">
        <f>F8/E8*100</f>
        <v>-100</v>
      </c>
      <c r="H8" s="20">
        <f aca="true" t="shared" si="0" ref="H8:H74">F8/D8*100</f>
        <v>-100</v>
      </c>
      <c r="I8" s="57">
        <f aca="true" t="shared" si="1" ref="I8:I74">F8/C8*100</f>
        <v>150</v>
      </c>
    </row>
    <row r="9" spans="1:9" ht="15">
      <c r="A9" s="252"/>
      <c r="B9" s="39" t="s">
        <v>104</v>
      </c>
      <c r="C9" s="40">
        <v>0</v>
      </c>
      <c r="D9" s="41">
        <v>0</v>
      </c>
      <c r="E9" s="41">
        <v>0</v>
      </c>
      <c r="F9" s="42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</row>
    <row r="10" spans="1:9" ht="15.75" thickBot="1">
      <c r="A10" s="253"/>
      <c r="B10" s="58" t="s">
        <v>7</v>
      </c>
      <c r="C10" s="59">
        <v>5</v>
      </c>
      <c r="D10" s="60">
        <v>1</v>
      </c>
      <c r="E10" s="60">
        <v>1</v>
      </c>
      <c r="F10" s="59">
        <v>-4</v>
      </c>
      <c r="G10" s="61">
        <f aca="true" t="shared" si="2" ref="G10:G75">F10/E10*100</f>
        <v>-400</v>
      </c>
      <c r="H10" s="62">
        <f t="shared" si="0"/>
        <v>-400</v>
      </c>
      <c r="I10" s="63">
        <f t="shared" si="1"/>
        <v>-80</v>
      </c>
    </row>
    <row r="11" spans="1:9" ht="15">
      <c r="A11" s="251">
        <v>2</v>
      </c>
      <c r="B11" s="64" t="s">
        <v>8</v>
      </c>
      <c r="C11" s="51">
        <v>523</v>
      </c>
      <c r="D11" s="52">
        <v>716</v>
      </c>
      <c r="E11" s="155">
        <v>718</v>
      </c>
      <c r="F11" s="155">
        <v>716</v>
      </c>
      <c r="G11" s="54">
        <f t="shared" si="2"/>
        <v>99.72144846796658</v>
      </c>
      <c r="H11" s="55">
        <f t="shared" si="0"/>
        <v>100</v>
      </c>
      <c r="I11" s="56">
        <f t="shared" si="1"/>
        <v>136.90248565965584</v>
      </c>
    </row>
    <row r="12" spans="1:9" ht="15">
      <c r="A12" s="252"/>
      <c r="B12" s="7" t="s">
        <v>9</v>
      </c>
      <c r="C12" s="6">
        <v>330</v>
      </c>
      <c r="D12" s="10">
        <v>701</v>
      </c>
      <c r="E12" s="156">
        <v>701</v>
      </c>
      <c r="F12" s="156">
        <v>701</v>
      </c>
      <c r="G12" s="19">
        <f t="shared" si="2"/>
        <v>100</v>
      </c>
      <c r="H12" s="20">
        <f t="shared" si="0"/>
        <v>100</v>
      </c>
      <c r="I12" s="57">
        <f t="shared" si="1"/>
        <v>212.4242424242424</v>
      </c>
    </row>
    <row r="13" spans="1:9" ht="15">
      <c r="A13" s="252"/>
      <c r="B13" s="7" t="s">
        <v>10</v>
      </c>
      <c r="C13" s="6">
        <v>224</v>
      </c>
      <c r="D13" s="10">
        <v>20</v>
      </c>
      <c r="E13" s="156">
        <v>20</v>
      </c>
      <c r="F13" s="156">
        <v>20</v>
      </c>
      <c r="G13" s="19">
        <f t="shared" si="2"/>
        <v>100</v>
      </c>
      <c r="H13" s="20">
        <f t="shared" si="0"/>
        <v>100</v>
      </c>
      <c r="I13" s="57">
        <f t="shared" si="1"/>
        <v>8.928571428571429</v>
      </c>
    </row>
    <row r="14" spans="1:9" ht="15">
      <c r="A14" s="252"/>
      <c r="B14" s="7" t="s">
        <v>11</v>
      </c>
      <c r="C14" s="6">
        <v>10</v>
      </c>
      <c r="D14" s="10">
        <v>6</v>
      </c>
      <c r="E14" s="156">
        <v>3</v>
      </c>
      <c r="F14" s="156">
        <v>0</v>
      </c>
      <c r="G14" s="19">
        <f t="shared" si="2"/>
        <v>0</v>
      </c>
      <c r="H14" s="20">
        <f t="shared" si="0"/>
        <v>0</v>
      </c>
      <c r="I14" s="57">
        <f t="shared" si="1"/>
        <v>0</v>
      </c>
    </row>
    <row r="15" spans="1:9" ht="26.25">
      <c r="A15" s="252"/>
      <c r="B15" s="8" t="s">
        <v>12</v>
      </c>
      <c r="C15" s="6">
        <v>340</v>
      </c>
      <c r="D15" s="10">
        <v>707</v>
      </c>
      <c r="E15" s="156">
        <f>E12+E14</f>
        <v>704</v>
      </c>
      <c r="F15" s="156">
        <f>F12+F14</f>
        <v>701</v>
      </c>
      <c r="G15" s="19">
        <f t="shared" si="2"/>
        <v>99.57386363636364</v>
      </c>
      <c r="H15" s="20">
        <f t="shared" si="0"/>
        <v>99.15134370579915</v>
      </c>
      <c r="I15" s="57">
        <f t="shared" si="1"/>
        <v>206.17647058823528</v>
      </c>
    </row>
    <row r="16" spans="1:9" ht="26.25">
      <c r="A16" s="252"/>
      <c r="B16" s="23" t="s">
        <v>13</v>
      </c>
      <c r="C16" s="24">
        <f>C14/C15</f>
        <v>0.029411764705882353</v>
      </c>
      <c r="D16" s="25">
        <v>0.0085</v>
      </c>
      <c r="E16" s="25">
        <f>E14/E15</f>
        <v>0.004261363636363636</v>
      </c>
      <c r="F16" s="26">
        <f>F14/F15</f>
        <v>0</v>
      </c>
      <c r="G16" s="19">
        <f t="shared" si="2"/>
        <v>0</v>
      </c>
      <c r="H16" s="20">
        <f t="shared" si="0"/>
        <v>0</v>
      </c>
      <c r="I16" s="57">
        <f t="shared" si="1"/>
        <v>0</v>
      </c>
    </row>
    <row r="17" spans="1:9" ht="15.75" thickBot="1">
      <c r="A17" s="253"/>
      <c r="B17" s="65" t="s">
        <v>14</v>
      </c>
      <c r="C17" s="66">
        <f>C13/C15</f>
        <v>0.6588235294117647</v>
      </c>
      <c r="D17" s="67">
        <v>0.0283</v>
      </c>
      <c r="E17" s="67">
        <f>E13/E15</f>
        <v>0.028409090909090908</v>
      </c>
      <c r="F17" s="68">
        <f>F13/F15</f>
        <v>0.028530670470756064</v>
      </c>
      <c r="G17" s="61">
        <f t="shared" si="2"/>
        <v>100.42796005706134</v>
      </c>
      <c r="H17" s="62">
        <f t="shared" si="0"/>
        <v>100.81509000267161</v>
      </c>
      <c r="I17" s="63">
        <f t="shared" si="1"/>
        <v>4.330548196454045</v>
      </c>
    </row>
    <row r="18" spans="1:9" ht="15">
      <c r="A18" s="251">
        <v>3</v>
      </c>
      <c r="B18" s="64" t="s">
        <v>15</v>
      </c>
      <c r="C18" s="51">
        <v>19453</v>
      </c>
      <c r="D18" s="52">
        <v>25490</v>
      </c>
      <c r="E18" s="155">
        <v>24700</v>
      </c>
      <c r="F18" s="176">
        <v>26100</v>
      </c>
      <c r="G18" s="54">
        <f t="shared" si="2"/>
        <v>105.668016194332</v>
      </c>
      <c r="H18" s="55">
        <f t="shared" si="0"/>
        <v>102.39309533150256</v>
      </c>
      <c r="I18" s="56">
        <f t="shared" si="1"/>
        <v>134.1695368323652</v>
      </c>
    </row>
    <row r="19" spans="1:9" ht="26.25" thickBot="1">
      <c r="A19" s="253"/>
      <c r="B19" s="69" t="s">
        <v>16</v>
      </c>
      <c r="C19" s="70">
        <f>C18/C12/3*1000</f>
        <v>19649.494949494947</v>
      </c>
      <c r="D19" s="71">
        <v>12120.8</v>
      </c>
      <c r="E19" s="71">
        <f>E18/E12/3*1000</f>
        <v>11745.126010461247</v>
      </c>
      <c r="F19" s="72">
        <f>F18/F12/3*1000</f>
        <v>12410.841654778887</v>
      </c>
      <c r="G19" s="61">
        <f t="shared" si="2"/>
        <v>105.66801619433197</v>
      </c>
      <c r="H19" s="62">
        <f t="shared" si="0"/>
        <v>102.39292501137622</v>
      </c>
      <c r="I19" s="63">
        <f t="shared" si="1"/>
        <v>63.161122902539965</v>
      </c>
    </row>
    <row r="20" spans="1:9" ht="26.25">
      <c r="A20" s="251">
        <v>4</v>
      </c>
      <c r="B20" s="50" t="s">
        <v>20</v>
      </c>
      <c r="C20" s="51">
        <v>21654</v>
      </c>
      <c r="D20" s="52">
        <v>48350</v>
      </c>
      <c r="E20" s="155">
        <v>36830</v>
      </c>
      <c r="F20" s="177">
        <v>48240</v>
      </c>
      <c r="G20" s="54">
        <f t="shared" si="2"/>
        <v>130.9801792017377</v>
      </c>
      <c r="H20" s="55">
        <f t="shared" si="0"/>
        <v>99.77249224405378</v>
      </c>
      <c r="I20" s="56">
        <f t="shared" si="1"/>
        <v>222.7763923524522</v>
      </c>
    </row>
    <row r="21" spans="1:9" ht="15.75" thickBot="1">
      <c r="A21" s="253"/>
      <c r="B21" s="74" t="s">
        <v>17</v>
      </c>
      <c r="C21" s="75">
        <f>C20/C7/3*1000</f>
        <v>5012.5</v>
      </c>
      <c r="D21" s="76">
        <v>13554.8</v>
      </c>
      <c r="E21" s="76">
        <f>E20/E7/3*1000</f>
        <v>10325.203252032521</v>
      </c>
      <c r="F21" s="77">
        <f>F20/F7/3*1000</f>
        <v>13581.08108108108</v>
      </c>
      <c r="G21" s="61">
        <f t="shared" si="2"/>
        <v>131.5333049585018</v>
      </c>
      <c r="H21" s="62">
        <f t="shared" si="0"/>
        <v>100.19388763449908</v>
      </c>
      <c r="I21" s="78">
        <f t="shared" si="1"/>
        <v>270.9442609691986</v>
      </c>
    </row>
    <row r="22" spans="1:9" ht="39">
      <c r="A22" s="251">
        <v>5</v>
      </c>
      <c r="B22" s="79" t="s">
        <v>18</v>
      </c>
      <c r="C22" s="51">
        <v>160</v>
      </c>
      <c r="D22" s="52">
        <v>34</v>
      </c>
      <c r="E22" s="155">
        <v>35</v>
      </c>
      <c r="F22" s="177">
        <v>34</v>
      </c>
      <c r="G22" s="54">
        <f t="shared" si="2"/>
        <v>97.14285714285714</v>
      </c>
      <c r="H22" s="55">
        <f t="shared" si="0"/>
        <v>100</v>
      </c>
      <c r="I22" s="80">
        <f t="shared" si="1"/>
        <v>21.25</v>
      </c>
    </row>
    <row r="23" spans="1:9" ht="27" thickBot="1">
      <c r="A23" s="253"/>
      <c r="B23" s="81" t="s">
        <v>21</v>
      </c>
      <c r="C23" s="70">
        <f>C22/C7*100</f>
        <v>11.11111111111111</v>
      </c>
      <c r="D23" s="71">
        <v>2.9</v>
      </c>
      <c r="E23" s="71">
        <f>E22/E7*100</f>
        <v>2.943650126156434</v>
      </c>
      <c r="F23" s="82">
        <f>F22/F7*100</f>
        <v>2.871621621621622</v>
      </c>
      <c r="G23" s="61">
        <f t="shared" si="2"/>
        <v>97.55308880308881</v>
      </c>
      <c r="H23" s="62">
        <f t="shared" si="0"/>
        <v>99.02143522833178</v>
      </c>
      <c r="I23" s="78">
        <f t="shared" si="1"/>
        <v>25.8445945945946</v>
      </c>
    </row>
    <row r="24" spans="1:9" ht="36.75" customHeight="1">
      <c r="A24" s="260">
        <v>6</v>
      </c>
      <c r="B24" s="98" t="s">
        <v>19</v>
      </c>
      <c r="C24" s="95">
        <f>C25+C26+C27+C28+C29+C30+C31+C32+C33</f>
        <v>0</v>
      </c>
      <c r="D24" s="96">
        <v>0.25</v>
      </c>
      <c r="E24" s="96">
        <v>0.25</v>
      </c>
      <c r="F24" s="95">
        <v>0.25</v>
      </c>
      <c r="G24" s="54">
        <f t="shared" si="2"/>
        <v>100</v>
      </c>
      <c r="H24" s="55">
        <f t="shared" si="0"/>
        <v>100</v>
      </c>
      <c r="I24" s="80" t="e">
        <f t="shared" si="1"/>
        <v>#DIV/0!</v>
      </c>
    </row>
    <row r="25" spans="1:9" ht="15">
      <c r="A25" s="261"/>
      <c r="B25" s="9" t="s">
        <v>23</v>
      </c>
      <c r="C25" s="6"/>
      <c r="D25" s="10"/>
      <c r="E25" s="10"/>
      <c r="F25" s="13"/>
      <c r="G25" s="19" t="e">
        <f t="shared" si="2"/>
        <v>#DIV/0!</v>
      </c>
      <c r="H25" s="20" t="e">
        <f t="shared" si="0"/>
        <v>#DIV/0!</v>
      </c>
      <c r="I25" s="83" t="e">
        <f t="shared" si="1"/>
        <v>#DIV/0!</v>
      </c>
    </row>
    <row r="26" spans="1:9" ht="15">
      <c r="A26" s="261"/>
      <c r="B26" s="7" t="s">
        <v>22</v>
      </c>
      <c r="C26" s="6"/>
      <c r="D26" s="10"/>
      <c r="E26" s="10"/>
      <c r="F26" s="13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9" ht="15">
      <c r="A27" s="261"/>
      <c r="B27" s="7" t="s">
        <v>154</v>
      </c>
      <c r="C27" s="6"/>
      <c r="D27" s="10"/>
      <c r="E27" s="10"/>
      <c r="F27" s="13"/>
      <c r="G27" s="19" t="e">
        <f t="shared" si="2"/>
        <v>#DIV/0!</v>
      </c>
      <c r="H27" s="20" t="e">
        <f t="shared" si="0"/>
        <v>#DIV/0!</v>
      </c>
      <c r="I27" s="83" t="e">
        <f t="shared" si="1"/>
        <v>#DIV/0!</v>
      </c>
    </row>
    <row r="28" spans="1:9" ht="15">
      <c r="A28" s="261"/>
      <c r="B28" s="7" t="s">
        <v>24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261"/>
      <c r="B29" s="7" t="s">
        <v>25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261"/>
      <c r="B30" s="7" t="s">
        <v>26</v>
      </c>
      <c r="C30" s="6"/>
      <c r="D30" s="10">
        <v>0.25</v>
      </c>
      <c r="E30" s="10">
        <v>0.25</v>
      </c>
      <c r="F30" s="13">
        <v>0.25</v>
      </c>
      <c r="G30" s="19">
        <f t="shared" si="2"/>
        <v>100</v>
      </c>
      <c r="H30" s="20">
        <f t="shared" si="0"/>
        <v>100</v>
      </c>
      <c r="I30" s="83" t="e">
        <f t="shared" si="1"/>
        <v>#DIV/0!</v>
      </c>
    </row>
    <row r="31" spans="1:9" ht="15">
      <c r="A31" s="261"/>
      <c r="B31" s="8" t="s">
        <v>163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261"/>
      <c r="B32" s="7" t="s">
        <v>27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261"/>
      <c r="B33" s="7" t="s">
        <v>28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261"/>
      <c r="B34" s="28" t="s">
        <v>29</v>
      </c>
      <c r="C34" s="32">
        <f>SUM(C35:C43)</f>
        <v>0</v>
      </c>
      <c r="D34" s="33">
        <v>1124</v>
      </c>
      <c r="E34" s="33">
        <v>1124</v>
      </c>
      <c r="F34" s="33">
        <v>1124</v>
      </c>
      <c r="G34" s="19">
        <f t="shared" si="2"/>
        <v>100</v>
      </c>
      <c r="H34" s="20">
        <f t="shared" si="0"/>
        <v>100</v>
      </c>
      <c r="I34" s="83" t="e">
        <f t="shared" si="1"/>
        <v>#DIV/0!</v>
      </c>
    </row>
    <row r="35" spans="1:9" ht="15">
      <c r="A35" s="261"/>
      <c r="B35" s="7" t="s">
        <v>30</v>
      </c>
      <c r="C35" s="6"/>
      <c r="D35" s="6"/>
      <c r="E35" s="10"/>
      <c r="F35" s="10"/>
      <c r="G35" s="19" t="e">
        <f t="shared" si="2"/>
        <v>#DIV/0!</v>
      </c>
      <c r="H35" s="20" t="e">
        <f t="shared" si="0"/>
        <v>#DIV/0!</v>
      </c>
      <c r="I35" s="83" t="e">
        <f t="shared" si="1"/>
        <v>#DIV/0!</v>
      </c>
    </row>
    <row r="36" spans="1:9" ht="15">
      <c r="A36" s="261"/>
      <c r="B36" s="7" t="s">
        <v>31</v>
      </c>
      <c r="C36" s="6"/>
      <c r="D36" s="6"/>
      <c r="E36" s="10"/>
      <c r="F36" s="6"/>
      <c r="G36" s="19" t="e">
        <f t="shared" si="2"/>
        <v>#DIV/0!</v>
      </c>
      <c r="H36" s="20" t="e">
        <f t="shared" si="0"/>
        <v>#DIV/0!</v>
      </c>
      <c r="I36" s="83" t="e">
        <f t="shared" si="1"/>
        <v>#DIV/0!</v>
      </c>
    </row>
    <row r="37" spans="1:9" ht="15">
      <c r="A37" s="261"/>
      <c r="B37" s="7" t="s">
        <v>154</v>
      </c>
      <c r="C37" s="6"/>
      <c r="D37" s="6"/>
      <c r="E37" s="10"/>
      <c r="F37" s="6"/>
      <c r="G37" s="19" t="e">
        <f t="shared" si="2"/>
        <v>#DIV/0!</v>
      </c>
      <c r="H37" s="20" t="e">
        <f t="shared" si="0"/>
        <v>#DIV/0!</v>
      </c>
      <c r="I37" s="83" t="e">
        <f t="shared" si="1"/>
        <v>#DIV/0!</v>
      </c>
    </row>
    <row r="38" spans="1:9" ht="15">
      <c r="A38" s="261"/>
      <c r="B38" s="7" t="s">
        <v>32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261"/>
      <c r="B39" s="7" t="s">
        <v>33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261"/>
      <c r="B40" s="7" t="s">
        <v>34</v>
      </c>
      <c r="C40" s="6"/>
      <c r="D40" s="6">
        <v>1124</v>
      </c>
      <c r="E40" s="10">
        <v>1124</v>
      </c>
      <c r="F40" s="6">
        <v>1124</v>
      </c>
      <c r="G40" s="19">
        <f t="shared" si="2"/>
        <v>100</v>
      </c>
      <c r="H40" s="20">
        <f t="shared" si="0"/>
        <v>100</v>
      </c>
      <c r="I40" s="83" t="e">
        <f t="shared" si="1"/>
        <v>#DIV/0!</v>
      </c>
    </row>
    <row r="41" spans="1:9" ht="15">
      <c r="A41" s="261"/>
      <c r="B41" s="8" t="s">
        <v>227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261"/>
      <c r="B42" s="7" t="s">
        <v>35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261"/>
      <c r="B43" s="7" t="s">
        <v>36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261"/>
      <c r="B44" s="23" t="s">
        <v>37</v>
      </c>
      <c r="C44" s="32">
        <f>SUM(C45:C47)</f>
        <v>26880.7</v>
      </c>
      <c r="D44" s="33">
        <v>13977.4</v>
      </c>
      <c r="E44" s="33">
        <v>13980</v>
      </c>
      <c r="F44" s="33">
        <v>13993.1</v>
      </c>
      <c r="G44" s="19">
        <f t="shared" si="2"/>
        <v>100.0937052932761</v>
      </c>
      <c r="H44" s="20">
        <f t="shared" si="0"/>
        <v>100.11232418046274</v>
      </c>
      <c r="I44" s="83">
        <f t="shared" si="1"/>
        <v>52.05630805745386</v>
      </c>
    </row>
    <row r="45" spans="1:9" ht="15">
      <c r="A45" s="261"/>
      <c r="B45" s="7" t="s">
        <v>150</v>
      </c>
      <c r="C45" s="6"/>
      <c r="D45" s="10">
        <v>2882.4</v>
      </c>
      <c r="E45" s="10">
        <v>2890</v>
      </c>
      <c r="F45" s="33">
        <v>2909.55</v>
      </c>
      <c r="G45" s="19">
        <f t="shared" si="2"/>
        <v>100.6764705882353</v>
      </c>
      <c r="H45" s="20">
        <f t="shared" si="0"/>
        <v>100.94192339716903</v>
      </c>
      <c r="I45" s="83" t="e">
        <f t="shared" si="1"/>
        <v>#DIV/0!</v>
      </c>
    </row>
    <row r="46" spans="1:9" ht="15">
      <c r="A46" s="261"/>
      <c r="B46" s="7" t="s">
        <v>38</v>
      </c>
      <c r="C46" s="6">
        <v>1438.5</v>
      </c>
      <c r="D46" s="10">
        <v>1430.6</v>
      </c>
      <c r="E46" s="10">
        <v>1450</v>
      </c>
      <c r="F46" s="33">
        <v>1387</v>
      </c>
      <c r="G46" s="19">
        <f t="shared" si="2"/>
        <v>95.6551724137931</v>
      </c>
      <c r="H46" s="20">
        <f t="shared" si="0"/>
        <v>96.95232769467357</v>
      </c>
      <c r="I46" s="83">
        <f t="shared" si="1"/>
        <v>96.41988182134168</v>
      </c>
    </row>
    <row r="47" spans="1:9" ht="15">
      <c r="A47" s="261"/>
      <c r="B47" s="7" t="s">
        <v>39</v>
      </c>
      <c r="C47" s="6">
        <v>25442.2</v>
      </c>
      <c r="D47" s="10">
        <v>9664.4</v>
      </c>
      <c r="E47" s="10">
        <v>9640</v>
      </c>
      <c r="F47" s="33">
        <v>9702.6</v>
      </c>
      <c r="G47" s="19">
        <f t="shared" si="2"/>
        <v>100.649377593361</v>
      </c>
      <c r="H47" s="20">
        <f t="shared" si="0"/>
        <v>100.39526509664336</v>
      </c>
      <c r="I47" s="83">
        <f t="shared" si="1"/>
        <v>38.13585303157746</v>
      </c>
    </row>
    <row r="48" spans="1:9" ht="15">
      <c r="A48" s="261"/>
      <c r="B48" s="27" t="s">
        <v>40</v>
      </c>
      <c r="C48" s="32">
        <f>C44+C34</f>
        <v>26880.7</v>
      </c>
      <c r="D48" s="33">
        <v>15101.4</v>
      </c>
      <c r="E48" s="33">
        <f>E44+E34</f>
        <v>15104</v>
      </c>
      <c r="F48" s="29">
        <f>F44+F34</f>
        <v>15117.1</v>
      </c>
      <c r="G48" s="19">
        <f t="shared" si="2"/>
        <v>100.08673199152543</v>
      </c>
      <c r="H48" s="20">
        <f t="shared" si="0"/>
        <v>100.10396387089939</v>
      </c>
      <c r="I48" s="83">
        <f t="shared" si="1"/>
        <v>56.23774678486795</v>
      </c>
    </row>
    <row r="49" spans="1:9" ht="15">
      <c r="A49" s="261"/>
      <c r="B49" s="28" t="s">
        <v>17</v>
      </c>
      <c r="C49" s="21">
        <f>C48/C7/3*1000</f>
        <v>6222.38425925926</v>
      </c>
      <c r="D49" s="22">
        <v>4233.6</v>
      </c>
      <c r="E49" s="22">
        <f>E48/E7/3*1000</f>
        <v>4234.370619568264</v>
      </c>
      <c r="F49" s="31">
        <f>F48/F7/3*1000</f>
        <v>4255.940315315315</v>
      </c>
      <c r="G49" s="19">
        <f t="shared" si="2"/>
        <v>100.50939555567884</v>
      </c>
      <c r="H49" s="20">
        <f t="shared" si="0"/>
        <v>100.52769074346455</v>
      </c>
      <c r="I49" s="83">
        <f t="shared" si="1"/>
        <v>68.39725960321778</v>
      </c>
    </row>
    <row r="50" spans="1:9" ht="15">
      <c r="A50" s="261"/>
      <c r="B50" s="39" t="s">
        <v>106</v>
      </c>
      <c r="C50" s="43">
        <v>3309</v>
      </c>
      <c r="D50" s="44">
        <v>3990.3</v>
      </c>
      <c r="E50" s="44">
        <v>3990</v>
      </c>
      <c r="F50" s="45">
        <v>3993</v>
      </c>
      <c r="G50" s="19">
        <f>F50/E50*100</f>
        <v>100.07518796992481</v>
      </c>
      <c r="H50" s="20">
        <f>F50/D50*100</f>
        <v>100.0676640854071</v>
      </c>
      <c r="I50" s="83">
        <f>F50/C50*100</f>
        <v>120.67089755213057</v>
      </c>
    </row>
    <row r="51" spans="1:9" ht="15.75" thickBot="1">
      <c r="A51" s="262"/>
      <c r="B51" s="84" t="s">
        <v>107</v>
      </c>
      <c r="C51" s="85">
        <v>934.7</v>
      </c>
      <c r="D51" s="86">
        <v>9800.7</v>
      </c>
      <c r="E51" s="86">
        <v>9800</v>
      </c>
      <c r="F51" s="87">
        <v>9819.8</v>
      </c>
      <c r="G51" s="61">
        <f>F51/E51*100</f>
        <v>100.20204081632653</v>
      </c>
      <c r="H51" s="62">
        <f>F51/D51*100</f>
        <v>100.19488403889515</v>
      </c>
      <c r="I51" s="78">
        <f>F51/C51*100</f>
        <v>1050.583074783353</v>
      </c>
    </row>
    <row r="52" spans="1:9" ht="26.25">
      <c r="A52" s="251">
        <v>7</v>
      </c>
      <c r="B52" s="88" t="s">
        <v>41</v>
      </c>
      <c r="C52" s="89">
        <f>C48/C53</f>
        <v>114.87478632478633</v>
      </c>
      <c r="D52" s="90">
        <v>73.7</v>
      </c>
      <c r="E52" s="90">
        <f>E48/E53</f>
        <v>74.03921568627452</v>
      </c>
      <c r="F52" s="91">
        <f>F48/F53</f>
        <v>73.7419512195122</v>
      </c>
      <c r="G52" s="54">
        <f t="shared" si="2"/>
        <v>99.59850403059114</v>
      </c>
      <c r="H52" s="55">
        <f t="shared" si="0"/>
        <v>100.0569216004236</v>
      </c>
      <c r="I52" s="80">
        <f t="shared" si="1"/>
        <v>64.19333047638587</v>
      </c>
    </row>
    <row r="53" spans="1:9" ht="52.5" thickBot="1">
      <c r="A53" s="253"/>
      <c r="B53" s="92" t="s">
        <v>42</v>
      </c>
      <c r="C53" s="59">
        <v>234</v>
      </c>
      <c r="D53" s="60">
        <v>205</v>
      </c>
      <c r="E53" s="60">
        <v>204</v>
      </c>
      <c r="F53" s="60">
        <v>205</v>
      </c>
      <c r="G53" s="61">
        <f t="shared" si="2"/>
        <v>100.49019607843137</v>
      </c>
      <c r="H53" s="62">
        <f t="shared" si="0"/>
        <v>100</v>
      </c>
      <c r="I53" s="78">
        <f t="shared" si="1"/>
        <v>87.6068376068376</v>
      </c>
    </row>
    <row r="54" spans="1:9" ht="15">
      <c r="A54" s="251">
        <v>8</v>
      </c>
      <c r="B54" s="93" t="s">
        <v>43</v>
      </c>
      <c r="C54" s="51">
        <v>9602.5</v>
      </c>
      <c r="D54" s="52">
        <v>41618</v>
      </c>
      <c r="E54" s="52">
        <v>35560</v>
      </c>
      <c r="F54" s="52">
        <v>41400</v>
      </c>
      <c r="G54" s="54">
        <f t="shared" si="2"/>
        <v>116.42294713160854</v>
      </c>
      <c r="H54" s="55">
        <f t="shared" si="0"/>
        <v>99.47618818780334</v>
      </c>
      <c r="I54" s="80">
        <f t="shared" si="1"/>
        <v>431.1377245508982</v>
      </c>
    </row>
    <row r="55" spans="1:9" ht="15.75" thickBot="1">
      <c r="A55" s="253"/>
      <c r="B55" s="74" t="s">
        <v>17</v>
      </c>
      <c r="C55" s="70">
        <f>C54/C7/3*1000</f>
        <v>2222.800925925926</v>
      </c>
      <c r="D55" s="71">
        <v>11667.5</v>
      </c>
      <c r="E55" s="71">
        <f>E54/E7/3*1000</f>
        <v>9969.161760583123</v>
      </c>
      <c r="F55" s="82">
        <f>F54/F7/3*1000</f>
        <v>11655.405405405405</v>
      </c>
      <c r="G55" s="61">
        <f t="shared" si="2"/>
        <v>116.91459809077918</v>
      </c>
      <c r="H55" s="62">
        <f t="shared" si="0"/>
        <v>99.896339450657</v>
      </c>
      <c r="I55" s="78">
        <f t="shared" si="1"/>
        <v>524.3566920213626</v>
      </c>
    </row>
    <row r="56" spans="1:9" ht="15">
      <c r="A56" s="251">
        <v>9</v>
      </c>
      <c r="B56" s="94" t="s">
        <v>44</v>
      </c>
      <c r="C56" s="95">
        <f>C58+C66+C67+C68+C69+C72+C73+C74+C75+C76+C77+C78</f>
        <v>781.6999999999999</v>
      </c>
      <c r="D56" s="96">
        <v>2295.7</v>
      </c>
      <c r="E56" s="96">
        <f>E58+E66+E67+E68+E69+E72+E73+E74+E75+E76+E77+E78</f>
        <v>2914.4</v>
      </c>
      <c r="F56" s="97">
        <v>3170</v>
      </c>
      <c r="G56" s="54">
        <f t="shared" si="2"/>
        <v>108.77024430414492</v>
      </c>
      <c r="H56" s="55">
        <f t="shared" si="0"/>
        <v>138.08424445702835</v>
      </c>
      <c r="I56" s="80">
        <f t="shared" si="1"/>
        <v>405.52641678393246</v>
      </c>
    </row>
    <row r="57" spans="1:9" ht="15">
      <c r="A57" s="252"/>
      <c r="B57" s="28" t="s">
        <v>17</v>
      </c>
      <c r="C57" s="21">
        <f>C56/C7*1000/3</f>
        <v>180.94907407407405</v>
      </c>
      <c r="D57" s="22">
        <v>643.6</v>
      </c>
      <c r="E57" s="22">
        <f>E56/E7*1000/3</f>
        <v>817.0451359686011</v>
      </c>
      <c r="F57" s="31">
        <f>F56/F7*1000/3</f>
        <v>892.454954954955</v>
      </c>
      <c r="G57" s="19">
        <f t="shared" si="2"/>
        <v>109.22957810610501</v>
      </c>
      <c r="H57" s="20">
        <f t="shared" si="0"/>
        <v>138.66608995571085</v>
      </c>
      <c r="I57" s="83">
        <f t="shared" si="1"/>
        <v>493.2078041966747</v>
      </c>
    </row>
    <row r="58" spans="1:9" ht="15">
      <c r="A58" s="252"/>
      <c r="B58" s="28" t="s">
        <v>45</v>
      </c>
      <c r="C58" s="32">
        <f>SUM(C59:C65)</f>
        <v>0</v>
      </c>
      <c r="D58" s="33">
        <v>0</v>
      </c>
      <c r="E58" s="33">
        <f>SUM(E59:E65)</f>
        <v>0</v>
      </c>
      <c r="F58" s="32">
        <f>SUM(F59:F65)</f>
        <v>0</v>
      </c>
      <c r="G58" s="19" t="e">
        <f t="shared" si="2"/>
        <v>#DIV/0!</v>
      </c>
      <c r="H58" s="20" t="e">
        <f t="shared" si="0"/>
        <v>#DIV/0!</v>
      </c>
      <c r="I58" s="83" t="e">
        <f t="shared" si="1"/>
        <v>#DIV/0!</v>
      </c>
    </row>
    <row r="59" spans="1:9" ht="15">
      <c r="A59" s="252"/>
      <c r="B59" s="7" t="s">
        <v>46</v>
      </c>
      <c r="C59" s="6"/>
      <c r="D59" s="6"/>
      <c r="E59" s="10"/>
      <c r="F59" s="6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52"/>
      <c r="B60" s="7" t="s">
        <v>47</v>
      </c>
      <c r="C60" s="6"/>
      <c r="D60" s="6"/>
      <c r="E60" s="10"/>
      <c r="F60" s="6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52"/>
      <c r="B61" s="7" t="s">
        <v>48</v>
      </c>
      <c r="C61" s="6"/>
      <c r="D61" s="6"/>
      <c r="E61" s="10"/>
      <c r="F61" s="6"/>
      <c r="G61" s="19" t="e">
        <f t="shared" si="2"/>
        <v>#DIV/0!</v>
      </c>
      <c r="H61" s="20" t="e">
        <f t="shared" si="0"/>
        <v>#DIV/0!</v>
      </c>
      <c r="I61" s="83" t="e">
        <f t="shared" si="1"/>
        <v>#DIV/0!</v>
      </c>
    </row>
    <row r="62" spans="1:9" ht="15">
      <c r="A62" s="252"/>
      <c r="B62" s="7" t="s">
        <v>49</v>
      </c>
      <c r="C62" s="6"/>
      <c r="D62" s="6"/>
      <c r="E62" s="10"/>
      <c r="F62" s="6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52"/>
      <c r="B63" s="7" t="s">
        <v>50</v>
      </c>
      <c r="C63" s="6"/>
      <c r="D63" s="6"/>
      <c r="E63" s="10"/>
      <c r="F63" s="6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52"/>
      <c r="B64" s="7" t="s">
        <v>51</v>
      </c>
      <c r="C64" s="6"/>
      <c r="D64" s="6"/>
      <c r="E64" s="10"/>
      <c r="F64" s="6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52"/>
      <c r="B65" s="7" t="s">
        <v>52</v>
      </c>
      <c r="C65" s="6"/>
      <c r="D65" s="6"/>
      <c r="E65" s="10"/>
      <c r="F65" s="6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52"/>
      <c r="B66" s="7" t="s">
        <v>53</v>
      </c>
      <c r="C66" s="6"/>
      <c r="D66" s="6"/>
      <c r="E66" s="10"/>
      <c r="F66" s="6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52"/>
      <c r="B67" s="7" t="s">
        <v>54</v>
      </c>
      <c r="C67" s="6">
        <v>617.4</v>
      </c>
      <c r="D67" s="10">
        <v>637</v>
      </c>
      <c r="E67" s="10">
        <v>810</v>
      </c>
      <c r="F67" s="13">
        <v>960</v>
      </c>
      <c r="G67" s="19">
        <f t="shared" si="2"/>
        <v>118.5185185185185</v>
      </c>
      <c r="H67" s="20">
        <f t="shared" si="0"/>
        <v>150.70643642072216</v>
      </c>
      <c r="I67" s="83">
        <f t="shared" si="1"/>
        <v>155.4907677356657</v>
      </c>
    </row>
    <row r="68" spans="1:9" ht="15">
      <c r="A68" s="252"/>
      <c r="B68" s="7" t="s">
        <v>55</v>
      </c>
      <c r="C68" s="6"/>
      <c r="D68" s="10">
        <v>610</v>
      </c>
      <c r="E68" s="10">
        <v>900</v>
      </c>
      <c r="F68" s="13">
        <v>920</v>
      </c>
      <c r="G68" s="19">
        <f t="shared" si="2"/>
        <v>102.22222222222221</v>
      </c>
      <c r="H68" s="20">
        <f t="shared" si="0"/>
        <v>150.81967213114754</v>
      </c>
      <c r="I68" s="83" t="e">
        <f t="shared" si="1"/>
        <v>#DIV/0!</v>
      </c>
    </row>
    <row r="69" spans="1:9" ht="15">
      <c r="A69" s="252"/>
      <c r="B69" s="28" t="s">
        <v>56</v>
      </c>
      <c r="C69" s="32">
        <f>C70+C71</f>
        <v>164.29999999999998</v>
      </c>
      <c r="D69" s="33">
        <v>838.1</v>
      </c>
      <c r="E69" s="33">
        <v>980</v>
      </c>
      <c r="F69" s="29">
        <v>1054.5</v>
      </c>
      <c r="G69" s="19">
        <f t="shared" si="2"/>
        <v>107.60204081632654</v>
      </c>
      <c r="H69" s="20">
        <f t="shared" si="0"/>
        <v>125.82030783916001</v>
      </c>
      <c r="I69" s="83">
        <f t="shared" si="1"/>
        <v>641.813755325624</v>
      </c>
    </row>
    <row r="70" spans="1:9" ht="15">
      <c r="A70" s="252"/>
      <c r="B70" s="7" t="s">
        <v>57</v>
      </c>
      <c r="C70" s="6">
        <v>4.1</v>
      </c>
      <c r="D70" s="10">
        <v>19.2</v>
      </c>
      <c r="E70" s="10">
        <v>28</v>
      </c>
      <c r="F70" s="13">
        <v>31.2</v>
      </c>
      <c r="G70" s="19">
        <f t="shared" si="2"/>
        <v>111.42857142857143</v>
      </c>
      <c r="H70" s="20">
        <f t="shared" si="0"/>
        <v>162.5</v>
      </c>
      <c r="I70" s="83">
        <f t="shared" si="1"/>
        <v>760.9756097560976</v>
      </c>
    </row>
    <row r="71" spans="1:9" ht="15">
      <c r="A71" s="252"/>
      <c r="B71" s="7" t="s">
        <v>58</v>
      </c>
      <c r="C71" s="6">
        <v>160.2</v>
      </c>
      <c r="D71" s="14">
        <v>818.9</v>
      </c>
      <c r="E71" s="10">
        <v>925</v>
      </c>
      <c r="F71" s="13">
        <v>1035.3</v>
      </c>
      <c r="G71" s="19">
        <f t="shared" si="2"/>
        <v>111.9243243243243</v>
      </c>
      <c r="H71" s="20">
        <f t="shared" si="0"/>
        <v>126.42569300280864</v>
      </c>
      <c r="I71" s="83">
        <f t="shared" si="1"/>
        <v>646.2546816479401</v>
      </c>
    </row>
    <row r="72" spans="1:9" ht="15">
      <c r="A72" s="252"/>
      <c r="B72" s="7" t="s">
        <v>59</v>
      </c>
      <c r="C72" s="6"/>
      <c r="D72" s="10">
        <v>2.3</v>
      </c>
      <c r="E72" s="10">
        <v>2</v>
      </c>
      <c r="F72" s="13">
        <v>2</v>
      </c>
      <c r="G72" s="19">
        <f t="shared" si="2"/>
        <v>100</v>
      </c>
      <c r="H72" s="20">
        <f t="shared" si="0"/>
        <v>86.95652173913044</v>
      </c>
      <c r="I72" s="83" t="e">
        <f t="shared" si="1"/>
        <v>#DIV/0!</v>
      </c>
    </row>
    <row r="73" spans="1:9" ht="15">
      <c r="A73" s="252"/>
      <c r="B73" s="7" t="s">
        <v>60</v>
      </c>
      <c r="C73" s="6"/>
      <c r="D73" s="10">
        <v>45</v>
      </c>
      <c r="E73" s="10">
        <v>55</v>
      </c>
      <c r="F73" s="13">
        <v>61</v>
      </c>
      <c r="G73" s="19">
        <f t="shared" si="2"/>
        <v>110.9090909090909</v>
      </c>
      <c r="H73" s="20">
        <f t="shared" si="0"/>
        <v>135.55555555555557</v>
      </c>
      <c r="I73" s="83" t="e">
        <f t="shared" si="1"/>
        <v>#DIV/0!</v>
      </c>
    </row>
    <row r="74" spans="1:9" ht="15">
      <c r="A74" s="252"/>
      <c r="B74" s="7" t="s">
        <v>61</v>
      </c>
      <c r="C74" s="6"/>
      <c r="D74" s="10">
        <v>24</v>
      </c>
      <c r="E74" s="10">
        <v>28</v>
      </c>
      <c r="F74" s="10">
        <v>28</v>
      </c>
      <c r="G74" s="19">
        <f t="shared" si="2"/>
        <v>100</v>
      </c>
      <c r="H74" s="20">
        <f t="shared" si="0"/>
        <v>116.66666666666667</v>
      </c>
      <c r="I74" s="83" t="e">
        <f t="shared" si="1"/>
        <v>#DIV/0!</v>
      </c>
    </row>
    <row r="75" spans="1:9" ht="15">
      <c r="A75" s="252"/>
      <c r="B75" s="7" t="s">
        <v>62</v>
      </c>
      <c r="C75" s="6"/>
      <c r="D75" s="10">
        <v>95.7</v>
      </c>
      <c r="E75" s="10">
        <v>70.9</v>
      </c>
      <c r="F75" s="13">
        <v>70.9</v>
      </c>
      <c r="G75" s="19">
        <f t="shared" si="2"/>
        <v>100</v>
      </c>
      <c r="H75" s="20">
        <f aca="true" t="shared" si="3" ref="H75:H119">F75/D75*100</f>
        <v>74.08568443051202</v>
      </c>
      <c r="I75" s="83" t="e">
        <f aca="true" t="shared" si="4" ref="I75:I119">F75/C75*100</f>
        <v>#DIV/0!</v>
      </c>
    </row>
    <row r="76" spans="1:9" ht="15">
      <c r="A76" s="252"/>
      <c r="B76" s="7" t="s">
        <v>63</v>
      </c>
      <c r="C76" s="6"/>
      <c r="D76" s="10">
        <v>35</v>
      </c>
      <c r="E76" s="10">
        <v>60</v>
      </c>
      <c r="F76" s="13">
        <v>65</v>
      </c>
      <c r="G76" s="19">
        <f aca="true" t="shared" si="5" ref="G76:G119">F76/E76*100</f>
        <v>108.33333333333333</v>
      </c>
      <c r="H76" s="20">
        <f t="shared" si="3"/>
        <v>185.71428571428572</v>
      </c>
      <c r="I76" s="83" t="e">
        <f t="shared" si="4"/>
        <v>#DIV/0!</v>
      </c>
    </row>
    <row r="77" spans="1:9" ht="15">
      <c r="A77" s="252"/>
      <c r="B77" s="7" t="s">
        <v>64</v>
      </c>
      <c r="C77" s="6"/>
      <c r="D77" s="10"/>
      <c r="E77" s="10"/>
      <c r="F77" s="6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53"/>
      <c r="B78" s="58" t="s">
        <v>160</v>
      </c>
      <c r="C78" s="59"/>
      <c r="D78" s="60">
        <v>8.6</v>
      </c>
      <c r="E78" s="60">
        <v>8.5</v>
      </c>
      <c r="F78" s="59">
        <v>8.6</v>
      </c>
      <c r="G78" s="61">
        <f t="shared" si="5"/>
        <v>101.17647058823529</v>
      </c>
      <c r="H78" s="62">
        <f t="shared" si="3"/>
        <v>100</v>
      </c>
      <c r="I78" s="78" t="e">
        <f t="shared" si="4"/>
        <v>#DIV/0!</v>
      </c>
    </row>
    <row r="79" spans="1:10" ht="39">
      <c r="A79" s="247">
        <v>10</v>
      </c>
      <c r="B79" s="98" t="s">
        <v>65</v>
      </c>
      <c r="C79" s="95">
        <f>C80+C81</f>
        <v>0</v>
      </c>
      <c r="D79" s="96">
        <v>5060</v>
      </c>
      <c r="E79" s="96">
        <v>3500</v>
      </c>
      <c r="F79" s="99">
        <v>5060</v>
      </c>
      <c r="G79" s="54">
        <f t="shared" si="5"/>
        <v>144.57142857142858</v>
      </c>
      <c r="H79" s="55">
        <f t="shared" si="3"/>
        <v>100</v>
      </c>
      <c r="I79" s="80" t="e">
        <f t="shared" si="4"/>
        <v>#DIV/0!</v>
      </c>
      <c r="J79" s="3"/>
    </row>
    <row r="80" spans="1:10" ht="15">
      <c r="A80" s="248"/>
      <c r="B80" s="7" t="s">
        <v>66</v>
      </c>
      <c r="C80" s="6"/>
      <c r="D80" s="10">
        <v>1280</v>
      </c>
      <c r="E80" s="10">
        <v>500</v>
      </c>
      <c r="F80" s="15">
        <v>1280</v>
      </c>
      <c r="G80" s="19">
        <f t="shared" si="5"/>
        <v>256</v>
      </c>
      <c r="H80" s="20">
        <f t="shared" si="3"/>
        <v>100</v>
      </c>
      <c r="I80" s="83" t="e">
        <f t="shared" si="4"/>
        <v>#DIV/0!</v>
      </c>
      <c r="J80" s="3"/>
    </row>
    <row r="81" spans="1:10" ht="15">
      <c r="A81" s="248"/>
      <c r="B81" s="5" t="s">
        <v>67</v>
      </c>
      <c r="C81" s="6"/>
      <c r="D81" s="10">
        <v>3780</v>
      </c>
      <c r="E81" s="10">
        <v>3000</v>
      </c>
      <c r="F81" s="15">
        <v>3780</v>
      </c>
      <c r="G81" s="19">
        <f t="shared" si="5"/>
        <v>126</v>
      </c>
      <c r="H81" s="20">
        <f t="shared" si="3"/>
        <v>100</v>
      </c>
      <c r="I81" s="83" t="e">
        <f t="shared" si="4"/>
        <v>#DIV/0!</v>
      </c>
      <c r="J81" s="3"/>
    </row>
    <row r="82" spans="1:10" ht="39.75" thickBot="1">
      <c r="A82" s="249"/>
      <c r="B82" s="92" t="s">
        <v>68</v>
      </c>
      <c r="C82" s="59"/>
      <c r="D82" s="60">
        <v>42</v>
      </c>
      <c r="E82" s="158">
        <v>35</v>
      </c>
      <c r="F82" s="178">
        <v>0</v>
      </c>
      <c r="G82" s="61">
        <f t="shared" si="5"/>
        <v>0</v>
      </c>
      <c r="H82" s="62">
        <f t="shared" si="3"/>
        <v>0</v>
      </c>
      <c r="I82" s="78" t="e">
        <f t="shared" si="4"/>
        <v>#DIV/0!</v>
      </c>
      <c r="J82" s="3"/>
    </row>
    <row r="83" spans="1:10" ht="15">
      <c r="A83" s="247">
        <v>11</v>
      </c>
      <c r="B83" s="64" t="s">
        <v>69</v>
      </c>
      <c r="C83" s="64">
        <v>31700</v>
      </c>
      <c r="D83" s="93">
        <v>26229</v>
      </c>
      <c r="E83" s="179">
        <v>26229</v>
      </c>
      <c r="F83" s="180">
        <v>26229</v>
      </c>
      <c r="G83" s="54">
        <f t="shared" si="5"/>
        <v>100</v>
      </c>
      <c r="H83" s="55">
        <f t="shared" si="3"/>
        <v>100</v>
      </c>
      <c r="I83" s="80">
        <f t="shared" si="4"/>
        <v>82.74132492113566</v>
      </c>
      <c r="J83" s="3"/>
    </row>
    <row r="84" spans="1:10" ht="26.25">
      <c r="A84" s="248"/>
      <c r="B84" s="23" t="s">
        <v>70</v>
      </c>
      <c r="C84" s="34">
        <f>C83/C7</f>
        <v>22.01388888888889</v>
      </c>
      <c r="D84" s="35">
        <v>22.1</v>
      </c>
      <c r="E84" s="35">
        <f>E83/E7</f>
        <v>22.059714045416317</v>
      </c>
      <c r="F84" s="36">
        <f>F83/F7</f>
        <v>22.15287162162162</v>
      </c>
      <c r="G84" s="19">
        <f t="shared" si="5"/>
        <v>100.42229729729728</v>
      </c>
      <c r="H84" s="20">
        <f t="shared" si="3"/>
        <v>100.23923810688515</v>
      </c>
      <c r="I84" s="83">
        <f t="shared" si="4"/>
        <v>100.6313411203001</v>
      </c>
      <c r="J84" s="3"/>
    </row>
    <row r="85" spans="1:10" ht="52.5" thickBot="1">
      <c r="A85" s="249"/>
      <c r="B85" s="81" t="s">
        <v>71</v>
      </c>
      <c r="C85" s="70">
        <f>C82/C83*100</f>
        <v>0</v>
      </c>
      <c r="D85" s="71">
        <v>0.2</v>
      </c>
      <c r="E85" s="71">
        <v>0</v>
      </c>
      <c r="F85" s="102">
        <f>F82/F83*100</f>
        <v>0</v>
      </c>
      <c r="G85" s="61" t="e">
        <f t="shared" si="5"/>
        <v>#DIV/0!</v>
      </c>
      <c r="H85" s="62">
        <f t="shared" si="3"/>
        <v>0</v>
      </c>
      <c r="I85" s="78" t="e">
        <f t="shared" si="4"/>
        <v>#DIV/0!</v>
      </c>
      <c r="J85" s="3"/>
    </row>
    <row r="86" spans="1:10" ht="26.25">
      <c r="A86" s="247">
        <v>12</v>
      </c>
      <c r="B86" s="79" t="s">
        <v>72</v>
      </c>
      <c r="C86" s="182"/>
      <c r="D86" s="197">
        <v>0</v>
      </c>
      <c r="E86" s="155">
        <v>1</v>
      </c>
      <c r="F86" s="103">
        <v>1</v>
      </c>
      <c r="G86" s="54">
        <f t="shared" si="5"/>
        <v>100</v>
      </c>
      <c r="H86" s="55" t="e">
        <f t="shared" si="3"/>
        <v>#DIV/0!</v>
      </c>
      <c r="I86" s="80" t="e">
        <f t="shared" si="4"/>
        <v>#DIV/0!</v>
      </c>
      <c r="J86" s="3"/>
    </row>
    <row r="87" spans="1:10" ht="27" thickBot="1">
      <c r="A87" s="249"/>
      <c r="B87" s="81" t="s">
        <v>73</v>
      </c>
      <c r="C87" s="75">
        <f>C86*1000/C7</f>
        <v>0</v>
      </c>
      <c r="D87" s="105">
        <v>0</v>
      </c>
      <c r="E87" s="105">
        <f>E86*1000/E7</f>
        <v>0.8410428931875525</v>
      </c>
      <c r="F87" s="105">
        <f>F86*1000/F7</f>
        <v>0.8445945945945946</v>
      </c>
      <c r="G87" s="61">
        <f t="shared" si="5"/>
        <v>100.4222972972973</v>
      </c>
      <c r="H87" s="62" t="e">
        <f t="shared" si="3"/>
        <v>#DIV/0!</v>
      </c>
      <c r="I87" s="78" t="e">
        <f t="shared" si="4"/>
        <v>#DIV/0!</v>
      </c>
      <c r="J87" s="3"/>
    </row>
    <row r="88" spans="1:10" ht="26.25">
      <c r="A88" s="247">
        <v>13</v>
      </c>
      <c r="B88" s="79" t="s">
        <v>74</v>
      </c>
      <c r="C88" s="51"/>
      <c r="D88" s="52">
        <v>24</v>
      </c>
      <c r="E88" s="155">
        <v>24</v>
      </c>
      <c r="F88" s="155">
        <v>24</v>
      </c>
      <c r="G88" s="54">
        <f t="shared" si="5"/>
        <v>100</v>
      </c>
      <c r="H88" s="55">
        <f t="shared" si="3"/>
        <v>100</v>
      </c>
      <c r="I88" s="80" t="e">
        <f t="shared" si="4"/>
        <v>#DIV/0!</v>
      </c>
      <c r="J88" s="3"/>
    </row>
    <row r="89" spans="1:10" ht="26.25">
      <c r="A89" s="248"/>
      <c r="B89" s="8" t="s">
        <v>75</v>
      </c>
      <c r="C89" s="6">
        <v>0</v>
      </c>
      <c r="D89" s="10">
        <v>0</v>
      </c>
      <c r="E89" s="156">
        <v>0</v>
      </c>
      <c r="F89" s="156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49"/>
      <c r="B90" s="81" t="s">
        <v>76</v>
      </c>
      <c r="C90" s="75">
        <f>(C88+C89)*1000/C7</f>
        <v>0</v>
      </c>
      <c r="D90" s="105">
        <v>20.151133501259444</v>
      </c>
      <c r="E90" s="105">
        <f>(E88+E89)*1000/E7</f>
        <v>20.18502943650126</v>
      </c>
      <c r="F90" s="105">
        <f>(F88+F89)*1000/F7</f>
        <v>20.27027027027027</v>
      </c>
      <c r="G90" s="61">
        <f t="shared" si="5"/>
        <v>100.4222972972973</v>
      </c>
      <c r="H90" s="62">
        <f t="shared" si="3"/>
        <v>100.59121621621622</v>
      </c>
      <c r="I90" s="78" t="e">
        <f t="shared" si="4"/>
        <v>#DIV/0!</v>
      </c>
      <c r="J90" s="3"/>
    </row>
    <row r="91" spans="1:10" ht="50.25" customHeight="1">
      <c r="A91" s="247">
        <v>14</v>
      </c>
      <c r="B91" s="79" t="s">
        <v>77</v>
      </c>
      <c r="C91" s="51"/>
      <c r="D91" s="52">
        <v>404</v>
      </c>
      <c r="E91" s="155">
        <v>524</v>
      </c>
      <c r="F91" s="155">
        <v>524</v>
      </c>
      <c r="G91" s="54">
        <f t="shared" si="5"/>
        <v>100</v>
      </c>
      <c r="H91" s="55">
        <f t="shared" si="3"/>
        <v>129.7029702970297</v>
      </c>
      <c r="I91" s="80" t="e">
        <f t="shared" si="4"/>
        <v>#DIV/0!</v>
      </c>
      <c r="J91" s="3"/>
    </row>
    <row r="92" spans="1:10" ht="39.75" thickBot="1">
      <c r="A92" s="249"/>
      <c r="B92" s="81" t="s">
        <v>78</v>
      </c>
      <c r="C92" s="104">
        <f>C91/C7*100</f>
        <v>0</v>
      </c>
      <c r="D92" s="71">
        <v>34</v>
      </c>
      <c r="E92" s="71">
        <f>E91/E7*100</f>
        <v>44.07064760302776</v>
      </c>
      <c r="F92" s="71">
        <f>F91/F7*100</f>
        <v>44.25675675675676</v>
      </c>
      <c r="G92" s="61">
        <f t="shared" si="5"/>
        <v>100.42229729729728</v>
      </c>
      <c r="H92" s="62">
        <f t="shared" si="3"/>
        <v>130.16693163751987</v>
      </c>
      <c r="I92" s="78" t="e">
        <f t="shared" si="4"/>
        <v>#DIV/0!</v>
      </c>
      <c r="J92" s="3"/>
    </row>
    <row r="93" spans="1:10" ht="15">
      <c r="A93" s="247">
        <v>15</v>
      </c>
      <c r="B93" s="64" t="s">
        <v>79</v>
      </c>
      <c r="C93" s="51">
        <v>16</v>
      </c>
      <c r="D93" s="52">
        <v>7</v>
      </c>
      <c r="E93" s="155">
        <v>7</v>
      </c>
      <c r="F93" s="155">
        <v>17</v>
      </c>
      <c r="G93" s="54">
        <f t="shared" si="5"/>
        <v>242.85714285714283</v>
      </c>
      <c r="H93" s="55">
        <f t="shared" si="3"/>
        <v>242.85714285714283</v>
      </c>
      <c r="I93" s="80">
        <f t="shared" si="4"/>
        <v>106.25</v>
      </c>
      <c r="J93" s="3"/>
    </row>
    <row r="94" spans="1:10" ht="15">
      <c r="A94" s="248"/>
      <c r="B94" s="7" t="s">
        <v>80</v>
      </c>
      <c r="C94" s="6">
        <v>16</v>
      </c>
      <c r="D94" s="10">
        <v>6</v>
      </c>
      <c r="E94" s="156">
        <v>7</v>
      </c>
      <c r="F94" s="156">
        <v>16</v>
      </c>
      <c r="G94" s="19">
        <f t="shared" si="5"/>
        <v>228.57142857142856</v>
      </c>
      <c r="H94" s="20">
        <f t="shared" si="3"/>
        <v>266.66666666666663</v>
      </c>
      <c r="I94" s="83">
        <f t="shared" si="4"/>
        <v>100</v>
      </c>
      <c r="J94" s="3"/>
    </row>
    <row r="95" spans="1:10" ht="15">
      <c r="A95" s="248"/>
      <c r="B95" s="28" t="s">
        <v>81</v>
      </c>
      <c r="C95" s="24">
        <f>C94/C93</f>
        <v>1</v>
      </c>
      <c r="D95" s="25">
        <v>0.8571</v>
      </c>
      <c r="E95" s="25">
        <f>E94/E93</f>
        <v>1</v>
      </c>
      <c r="F95" s="25">
        <f>F94/F93</f>
        <v>0.9411764705882353</v>
      </c>
      <c r="G95" s="19">
        <f t="shared" si="5"/>
        <v>94.11764705882352</v>
      </c>
      <c r="H95" s="20">
        <f t="shared" si="3"/>
        <v>109.8094120392294</v>
      </c>
      <c r="I95" s="83">
        <f t="shared" si="4"/>
        <v>94.11764705882352</v>
      </c>
      <c r="J95" s="3"/>
    </row>
    <row r="96" spans="1:10" ht="39">
      <c r="A96" s="248"/>
      <c r="B96" s="8" t="s">
        <v>82</v>
      </c>
      <c r="C96" s="6">
        <v>0</v>
      </c>
      <c r="D96" s="10">
        <v>0</v>
      </c>
      <c r="E96" s="156">
        <v>0</v>
      </c>
      <c r="F96" s="157">
        <v>0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48"/>
      <c r="B97" s="23" t="s">
        <v>83</v>
      </c>
      <c r="C97" s="24">
        <f>C96/C93</f>
        <v>0</v>
      </c>
      <c r="D97" s="25">
        <v>0</v>
      </c>
      <c r="E97" s="25">
        <f>E96/E93</f>
        <v>0</v>
      </c>
      <c r="F97" s="24">
        <f>F96/F93</f>
        <v>0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48"/>
      <c r="B98" s="30" t="s">
        <v>84</v>
      </c>
      <c r="C98" s="38">
        <f>C93*100000/C7</f>
        <v>1111.111111111111</v>
      </c>
      <c r="D98" s="37">
        <v>589</v>
      </c>
      <c r="E98" s="37">
        <f>E93*100000/E7</f>
        <v>588.7300252312868</v>
      </c>
      <c r="F98" s="38">
        <f>F93*100000/F7</f>
        <v>1435.8108108108108</v>
      </c>
      <c r="G98" s="19">
        <f t="shared" si="5"/>
        <v>243.88272200772198</v>
      </c>
      <c r="H98" s="20">
        <f t="shared" si="3"/>
        <v>243.77093562152984</v>
      </c>
      <c r="I98" s="83">
        <f t="shared" si="4"/>
        <v>129.22297297297297</v>
      </c>
      <c r="J98" s="3"/>
    </row>
    <row r="99" spans="1:10" ht="15.75" thickBot="1">
      <c r="A99" s="249"/>
      <c r="B99" s="58" t="s">
        <v>85</v>
      </c>
      <c r="C99" s="59">
        <v>0</v>
      </c>
      <c r="D99" s="60">
        <v>0</v>
      </c>
      <c r="E99" s="158">
        <v>0</v>
      </c>
      <c r="F99" s="159">
        <v>0</v>
      </c>
      <c r="G99" s="61" t="e">
        <f t="shared" si="5"/>
        <v>#DIV/0!</v>
      </c>
      <c r="H99" s="62" t="e">
        <f t="shared" si="3"/>
        <v>#DIV/0!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86</v>
      </c>
      <c r="C100" s="108">
        <v>311.74</v>
      </c>
      <c r="D100" s="109">
        <v>168.3</v>
      </c>
      <c r="E100" s="109">
        <v>141.2</v>
      </c>
      <c r="F100" s="108">
        <v>96</v>
      </c>
      <c r="G100" s="110">
        <f t="shared" si="5"/>
        <v>67.98866855524079</v>
      </c>
      <c r="H100" s="111">
        <f t="shared" si="3"/>
        <v>57.0409982174688</v>
      </c>
      <c r="I100" s="112">
        <f t="shared" si="4"/>
        <v>30.794893180214277</v>
      </c>
      <c r="J100" s="3"/>
    </row>
    <row r="101" spans="1:10" ht="42.75" customHeight="1">
      <c r="A101" s="247">
        <v>17</v>
      </c>
      <c r="B101" s="79" t="s">
        <v>87</v>
      </c>
      <c r="C101" s="51"/>
      <c r="D101" s="52">
        <v>244.2</v>
      </c>
      <c r="E101" s="52">
        <v>289.5</v>
      </c>
      <c r="F101" s="51">
        <v>289.5</v>
      </c>
      <c r="G101" s="54">
        <f t="shared" si="5"/>
        <v>100</v>
      </c>
      <c r="H101" s="55">
        <f t="shared" si="3"/>
        <v>118.55036855036856</v>
      </c>
      <c r="I101" s="80" t="e">
        <f t="shared" si="4"/>
        <v>#DIV/0!</v>
      </c>
      <c r="J101" s="3"/>
    </row>
    <row r="102" spans="1:10" ht="39" customHeight="1">
      <c r="A102" s="248"/>
      <c r="B102" s="8" t="s">
        <v>88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49"/>
      <c r="B103" s="81" t="s">
        <v>89</v>
      </c>
      <c r="C103" s="66" t="e">
        <f>C102/C101</f>
        <v>#DIV/0!</v>
      </c>
      <c r="D103" s="67">
        <v>0</v>
      </c>
      <c r="E103" s="67">
        <f>E102/E101</f>
        <v>0</v>
      </c>
      <c r="F103" s="66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47">
        <v>18</v>
      </c>
      <c r="B104" s="79" t="s">
        <v>90</v>
      </c>
      <c r="C104" s="51">
        <v>1440</v>
      </c>
      <c r="D104" s="52">
        <v>0</v>
      </c>
      <c r="E104" s="155">
        <v>1189</v>
      </c>
      <c r="F104" s="183">
        <v>765</v>
      </c>
      <c r="G104" s="54">
        <f t="shared" si="5"/>
        <v>64.33978132884776</v>
      </c>
      <c r="H104" s="55" t="e">
        <f t="shared" si="3"/>
        <v>#DIV/0!</v>
      </c>
      <c r="I104" s="80">
        <f t="shared" si="4"/>
        <v>53.125</v>
      </c>
      <c r="J104" s="3"/>
    </row>
    <row r="105" spans="1:10" ht="52.5" thickBot="1">
      <c r="A105" s="249"/>
      <c r="B105" s="81" t="s">
        <v>91</v>
      </c>
      <c r="C105" s="114">
        <f>C104/C7</f>
        <v>1</v>
      </c>
      <c r="D105" s="115">
        <v>0</v>
      </c>
      <c r="E105" s="115">
        <v>0.5</v>
      </c>
      <c r="F105" s="116">
        <v>0.642</v>
      </c>
      <c r="G105" s="61">
        <f t="shared" si="5"/>
        <v>128.4</v>
      </c>
      <c r="H105" s="62" t="e">
        <f t="shared" si="3"/>
        <v>#DIV/0!</v>
      </c>
      <c r="I105" s="78">
        <f t="shared" si="4"/>
        <v>64.2</v>
      </c>
      <c r="J105" s="3"/>
    </row>
    <row r="106" spans="1:10" ht="39">
      <c r="A106" s="247">
        <v>19</v>
      </c>
      <c r="B106" s="79" t="s">
        <v>228</v>
      </c>
      <c r="C106" s="51"/>
      <c r="D106" s="52">
        <v>31.2</v>
      </c>
      <c r="E106" s="155">
        <v>31.2</v>
      </c>
      <c r="F106" s="155">
        <v>31.2</v>
      </c>
      <c r="G106" s="54">
        <f t="shared" si="5"/>
        <v>100</v>
      </c>
      <c r="H106" s="55">
        <f t="shared" si="3"/>
        <v>100</v>
      </c>
      <c r="I106" s="80" t="e">
        <f t="shared" si="4"/>
        <v>#DIV/0!</v>
      </c>
      <c r="J106" s="3"/>
    </row>
    <row r="107" spans="1:10" ht="61.5" customHeight="1">
      <c r="A107" s="248"/>
      <c r="B107" s="8" t="s">
        <v>229</v>
      </c>
      <c r="C107" s="6"/>
      <c r="D107" s="10">
        <v>15.6</v>
      </c>
      <c r="E107" s="156">
        <v>15</v>
      </c>
      <c r="F107" s="156">
        <v>15.6</v>
      </c>
      <c r="G107" s="19">
        <f t="shared" si="5"/>
        <v>104</v>
      </c>
      <c r="H107" s="20">
        <f t="shared" si="3"/>
        <v>100</v>
      </c>
      <c r="I107" s="83" t="e">
        <f t="shared" si="4"/>
        <v>#DIV/0!</v>
      </c>
      <c r="J107" s="3"/>
    </row>
    <row r="108" spans="1:10" ht="104.25" customHeight="1" thickBot="1">
      <c r="A108" s="249"/>
      <c r="B108" s="81" t="s">
        <v>94</v>
      </c>
      <c r="C108" s="114" t="e">
        <f>C107/C106</f>
        <v>#DIV/0!</v>
      </c>
      <c r="D108" s="115">
        <v>0.5</v>
      </c>
      <c r="E108" s="115">
        <f>E107/E106</f>
        <v>0.4807692307692308</v>
      </c>
      <c r="F108" s="115">
        <f>F107/F106</f>
        <v>0.5</v>
      </c>
      <c r="G108" s="61">
        <f t="shared" si="5"/>
        <v>104</v>
      </c>
      <c r="H108" s="62">
        <f t="shared" si="3"/>
        <v>100</v>
      </c>
      <c r="I108" s="78" t="e">
        <f t="shared" si="4"/>
        <v>#DIV/0!</v>
      </c>
      <c r="J108" s="3"/>
    </row>
    <row r="109" spans="1:10" ht="26.25">
      <c r="A109" s="247">
        <v>20</v>
      </c>
      <c r="B109" s="79" t="s">
        <v>155</v>
      </c>
      <c r="C109" s="51">
        <v>43230</v>
      </c>
      <c r="D109" s="52">
        <v>43230</v>
      </c>
      <c r="E109" s="155">
        <v>43230</v>
      </c>
      <c r="F109" s="155">
        <v>43230</v>
      </c>
      <c r="G109" s="54">
        <f t="shared" si="5"/>
        <v>100</v>
      </c>
      <c r="H109" s="55">
        <f t="shared" si="3"/>
        <v>100</v>
      </c>
      <c r="I109" s="80">
        <f t="shared" si="4"/>
        <v>100</v>
      </c>
      <c r="J109" s="3"/>
    </row>
    <row r="110" spans="1:10" ht="51.75">
      <c r="A110" s="248"/>
      <c r="B110" s="8" t="s">
        <v>156</v>
      </c>
      <c r="C110" s="6"/>
      <c r="D110" s="10">
        <v>31810</v>
      </c>
      <c r="E110" s="156">
        <v>31810</v>
      </c>
      <c r="F110" s="156">
        <v>31810</v>
      </c>
      <c r="G110" s="19">
        <f t="shared" si="5"/>
        <v>100</v>
      </c>
      <c r="H110" s="20">
        <f t="shared" si="3"/>
        <v>100</v>
      </c>
      <c r="I110" s="83" t="e">
        <f t="shared" si="4"/>
        <v>#DIV/0!</v>
      </c>
      <c r="J110" s="3"/>
    </row>
    <row r="111" spans="1:10" ht="65.25" thickBot="1">
      <c r="A111" s="249"/>
      <c r="B111" s="81" t="s">
        <v>95</v>
      </c>
      <c r="C111" s="114">
        <f>C110/C109</f>
        <v>0</v>
      </c>
      <c r="D111" s="115">
        <v>0.7358315984270183</v>
      </c>
      <c r="E111" s="115">
        <f>E110/E109</f>
        <v>0.7358315984270183</v>
      </c>
      <c r="F111" s="115">
        <f>F110/F109</f>
        <v>0.7358315984270183</v>
      </c>
      <c r="G111" s="61">
        <f t="shared" si="5"/>
        <v>100</v>
      </c>
      <c r="H111" s="62">
        <f t="shared" si="3"/>
        <v>100</v>
      </c>
      <c r="I111" s="78" t="e">
        <f t="shared" si="4"/>
        <v>#DIV/0!</v>
      </c>
      <c r="J111" s="3"/>
    </row>
    <row r="112" spans="1:10" ht="39">
      <c r="A112" s="247">
        <v>21</v>
      </c>
      <c r="B112" s="79" t="s">
        <v>103</v>
      </c>
      <c r="C112" s="51">
        <v>59</v>
      </c>
      <c r="D112" s="52">
        <v>47</v>
      </c>
      <c r="E112" s="155">
        <v>46</v>
      </c>
      <c r="F112" s="184">
        <v>46</v>
      </c>
      <c r="G112" s="54">
        <f t="shared" si="5"/>
        <v>100</v>
      </c>
      <c r="H112" s="55">
        <f t="shared" si="3"/>
        <v>97.87234042553192</v>
      </c>
      <c r="I112" s="80">
        <f t="shared" si="4"/>
        <v>77.96610169491525</v>
      </c>
      <c r="J112" s="3"/>
    </row>
    <row r="113" spans="1:10" ht="26.25">
      <c r="A113" s="248"/>
      <c r="B113" s="8" t="s">
        <v>96</v>
      </c>
      <c r="C113" s="6">
        <v>36</v>
      </c>
      <c r="D113" s="10">
        <v>47</v>
      </c>
      <c r="E113" s="156">
        <v>46</v>
      </c>
      <c r="F113" s="156">
        <v>46</v>
      </c>
      <c r="G113" s="19">
        <f t="shared" si="5"/>
        <v>100</v>
      </c>
      <c r="H113" s="20">
        <f t="shared" si="3"/>
        <v>97.87234042553192</v>
      </c>
      <c r="I113" s="83">
        <f t="shared" si="4"/>
        <v>127.77777777777777</v>
      </c>
      <c r="J113" s="3"/>
    </row>
    <row r="114" spans="1:10" ht="27" thickBot="1">
      <c r="A114" s="249"/>
      <c r="B114" s="81" t="s">
        <v>97</v>
      </c>
      <c r="C114" s="114">
        <f>C113/C112</f>
        <v>0.6101694915254238</v>
      </c>
      <c r="D114" s="115">
        <v>1</v>
      </c>
      <c r="E114" s="115">
        <f>E113/E112</f>
        <v>1</v>
      </c>
      <c r="F114" s="115">
        <f>F113/F112</f>
        <v>1</v>
      </c>
      <c r="G114" s="61">
        <f t="shared" si="5"/>
        <v>100</v>
      </c>
      <c r="H114" s="62">
        <f t="shared" si="3"/>
        <v>100</v>
      </c>
      <c r="I114" s="78">
        <f t="shared" si="4"/>
        <v>163.88888888888889</v>
      </c>
      <c r="J114" s="3"/>
    </row>
    <row r="115" spans="1:10" ht="42" customHeight="1">
      <c r="A115" s="247">
        <v>22</v>
      </c>
      <c r="B115" s="79" t="s">
        <v>98</v>
      </c>
      <c r="C115" s="51">
        <v>1991</v>
      </c>
      <c r="D115" s="52">
        <v>3567</v>
      </c>
      <c r="E115" s="155">
        <v>2697</v>
      </c>
      <c r="F115" s="182">
        <v>3439</v>
      </c>
      <c r="G115" s="54">
        <f t="shared" si="5"/>
        <v>127.5120504263997</v>
      </c>
      <c r="H115" s="55">
        <f t="shared" si="3"/>
        <v>96.41155032239978</v>
      </c>
      <c r="I115" s="80">
        <f t="shared" si="4"/>
        <v>172.72727272727272</v>
      </c>
      <c r="J115" s="3"/>
    </row>
    <row r="116" spans="1:10" ht="51.75">
      <c r="A116" s="248"/>
      <c r="B116" s="8" t="s">
        <v>99</v>
      </c>
      <c r="C116" s="6">
        <v>0</v>
      </c>
      <c r="D116" s="14">
        <v>223</v>
      </c>
      <c r="E116" s="156">
        <v>890</v>
      </c>
      <c r="F116" s="185">
        <v>90</v>
      </c>
      <c r="G116" s="19">
        <f t="shared" si="5"/>
        <v>10.112359550561797</v>
      </c>
      <c r="H116" s="20">
        <f t="shared" si="3"/>
        <v>40.35874439461883</v>
      </c>
      <c r="I116" s="83" t="e">
        <f t="shared" si="4"/>
        <v>#DIV/0!</v>
      </c>
      <c r="J116" s="3"/>
    </row>
    <row r="117" spans="1:10" ht="52.5" thickBot="1">
      <c r="A117" s="249"/>
      <c r="B117" s="81" t="s">
        <v>100</v>
      </c>
      <c r="C117" s="114">
        <f>C116/C7</f>
        <v>0</v>
      </c>
      <c r="D117" s="115">
        <v>0.19</v>
      </c>
      <c r="E117" s="115">
        <f>E116/E7</f>
        <v>0.7485281749369218</v>
      </c>
      <c r="F117" s="114">
        <f>F116/F7</f>
        <v>0.07601351351351351</v>
      </c>
      <c r="G117" s="61">
        <f t="shared" si="5"/>
        <v>10.155063771636804</v>
      </c>
      <c r="H117" s="62">
        <f t="shared" si="3"/>
        <v>40.007112375533424</v>
      </c>
      <c r="I117" s="78" t="e">
        <f t="shared" si="4"/>
        <v>#DIV/0!</v>
      </c>
      <c r="J117" s="3"/>
    </row>
    <row r="118" spans="1:11" ht="48.75" customHeight="1">
      <c r="A118" s="247">
        <v>23</v>
      </c>
      <c r="B118" s="79" t="s">
        <v>101</v>
      </c>
      <c r="C118" s="51">
        <v>211</v>
      </c>
      <c r="D118" s="52">
        <v>380</v>
      </c>
      <c r="E118" s="198">
        <f>1189*32%</f>
        <v>380.48</v>
      </c>
      <c r="F118" s="181">
        <v>380</v>
      </c>
      <c r="G118" s="54">
        <f t="shared" si="5"/>
        <v>99.87384356602186</v>
      </c>
      <c r="H118" s="55">
        <f t="shared" si="3"/>
        <v>100</v>
      </c>
      <c r="I118" s="80">
        <f t="shared" si="4"/>
        <v>180.09478672985782</v>
      </c>
      <c r="J118" s="3"/>
      <c r="K118">
        <v>32</v>
      </c>
    </row>
    <row r="119" spans="1:10" ht="39.75" thickBot="1">
      <c r="A119" s="249"/>
      <c r="B119" s="81" t="s">
        <v>102</v>
      </c>
      <c r="C119" s="114">
        <f>C118/C7</f>
        <v>0.14652777777777778</v>
      </c>
      <c r="D119" s="115">
        <v>0.32</v>
      </c>
      <c r="E119" s="115">
        <f>E118/E7</f>
        <v>0.32</v>
      </c>
      <c r="F119" s="114">
        <f>F118/F7</f>
        <v>0.32094594594594594</v>
      </c>
      <c r="G119" s="61">
        <f t="shared" si="5"/>
        <v>100.29560810810811</v>
      </c>
      <c r="H119" s="62">
        <f t="shared" si="3"/>
        <v>100.29560810810811</v>
      </c>
      <c r="I119" s="78">
        <f t="shared" si="4"/>
        <v>219.0342000768541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277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152</v>
      </c>
      <c r="C122" s="1"/>
      <c r="D122" s="1"/>
      <c r="E122" s="1" t="s">
        <v>225</v>
      </c>
      <c r="F122" s="1"/>
      <c r="G122" s="1"/>
      <c r="H122" s="1"/>
      <c r="I122" s="1"/>
      <c r="J122" s="3"/>
    </row>
    <row r="123" spans="1:10" ht="15">
      <c r="A123" s="2"/>
      <c r="B123" s="2" t="s">
        <v>224</v>
      </c>
      <c r="C123" s="1"/>
      <c r="D123" s="1"/>
      <c r="E123" s="250"/>
      <c r="F123" s="250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79:A82"/>
    <mergeCell ref="A7:A10"/>
    <mergeCell ref="A1:I1"/>
    <mergeCell ref="A2:I2"/>
    <mergeCell ref="A3:I3"/>
    <mergeCell ref="A5:A6"/>
    <mergeCell ref="B5:B6"/>
    <mergeCell ref="A24:A51"/>
    <mergeCell ref="A106:A108"/>
    <mergeCell ref="A109:A111"/>
    <mergeCell ref="A83:A85"/>
    <mergeCell ref="A11:A17"/>
    <mergeCell ref="A18:A19"/>
    <mergeCell ref="A20:A21"/>
    <mergeCell ref="A22:A23"/>
    <mergeCell ref="A52:A53"/>
    <mergeCell ref="A54:A55"/>
    <mergeCell ref="A56:A78"/>
    <mergeCell ref="A112:A114"/>
    <mergeCell ref="A115:A117"/>
    <mergeCell ref="A118:A119"/>
    <mergeCell ref="E123:F123"/>
    <mergeCell ref="A86:A87"/>
    <mergeCell ref="A88:A90"/>
    <mergeCell ref="A91:A92"/>
    <mergeCell ref="A93:A99"/>
    <mergeCell ref="A101:A103"/>
    <mergeCell ref="A104:A105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99"/>
  <sheetViews>
    <sheetView zoomScalePageLayoutView="0" workbookViewId="0" topLeftCell="A58">
      <selection activeCell="B35" sqref="B35"/>
    </sheetView>
  </sheetViews>
  <sheetFormatPr defaultColWidth="9.140625" defaultRowHeight="15"/>
  <cols>
    <col min="1" max="1" width="24.57421875" style="117" customWidth="1"/>
    <col min="2" max="2" width="16.7109375" style="117" customWidth="1"/>
    <col min="3" max="3" width="19.57421875" style="117" customWidth="1"/>
    <col min="4" max="4" width="22.421875" style="117" customWidth="1"/>
    <col min="5" max="16384" width="9.140625" style="117" customWidth="1"/>
  </cols>
  <sheetData>
    <row r="1" ht="12.75">
      <c r="D1" s="118"/>
    </row>
    <row r="2" spans="1:4" ht="20.25" customHeight="1">
      <c r="A2" s="264" t="s">
        <v>108</v>
      </c>
      <c r="B2" s="264"/>
      <c r="C2" s="264"/>
      <c r="D2" s="264"/>
    </row>
    <row r="3" spans="1:4" ht="12" customHeight="1">
      <c r="A3" s="265" t="s">
        <v>278</v>
      </c>
      <c r="B3" s="265"/>
      <c r="C3" s="265"/>
      <c r="D3" s="265"/>
    </row>
    <row r="4" spans="1:4" ht="13.5" customHeight="1">
      <c r="A4" s="119"/>
      <c r="B4" s="119"/>
      <c r="C4" s="119"/>
      <c r="D4" s="119"/>
    </row>
    <row r="5" spans="1:4" ht="16.5" customHeight="1">
      <c r="A5" s="263" t="s">
        <v>109</v>
      </c>
      <c r="B5" s="263"/>
      <c r="C5" s="263"/>
      <c r="D5" s="263"/>
    </row>
    <row r="6" spans="1:4" ht="15">
      <c r="A6" s="120" t="s">
        <v>110</v>
      </c>
      <c r="B6" s="121" t="s">
        <v>111</v>
      </c>
      <c r="C6" s="120" t="s">
        <v>112</v>
      </c>
      <c r="D6" s="120" t="s">
        <v>113</v>
      </c>
    </row>
    <row r="7" spans="1:4" ht="15">
      <c r="A7" s="122" t="s">
        <v>114</v>
      </c>
      <c r="B7" s="123" t="s">
        <v>115</v>
      </c>
      <c r="C7" s="124" t="s">
        <v>116</v>
      </c>
      <c r="D7" s="124" t="s">
        <v>117</v>
      </c>
    </row>
    <row r="8" spans="1:4" ht="15">
      <c r="A8" s="125" t="s">
        <v>118</v>
      </c>
      <c r="B8" s="126"/>
      <c r="C8" s="127"/>
      <c r="D8" s="127"/>
    </row>
    <row r="9" spans="1:4" ht="14.25">
      <c r="A9" s="128" t="s">
        <v>119</v>
      </c>
      <c r="B9" s="129">
        <v>398.7</v>
      </c>
      <c r="C9" s="130">
        <v>65</v>
      </c>
      <c r="D9" s="131">
        <f>B9/10*C9</f>
        <v>2591.5499999999997</v>
      </c>
    </row>
    <row r="10" spans="1:4" ht="14.25">
      <c r="A10" s="128" t="s">
        <v>120</v>
      </c>
      <c r="B10" s="129"/>
      <c r="C10" s="130">
        <v>104</v>
      </c>
      <c r="D10" s="131">
        <f>B10/10*C10</f>
        <v>0</v>
      </c>
    </row>
    <row r="11" spans="1:4" ht="14.25">
      <c r="A11" s="128" t="s">
        <v>121</v>
      </c>
      <c r="B11" s="129">
        <v>14.5</v>
      </c>
      <c r="C11" s="130">
        <v>60</v>
      </c>
      <c r="D11" s="131">
        <f aca="true" t="shared" si="0" ref="D11:D20">B11/10*C11</f>
        <v>87</v>
      </c>
    </row>
    <row r="12" spans="1:4" ht="14.25">
      <c r="A12" s="128" t="s">
        <v>122</v>
      </c>
      <c r="B12" s="129">
        <v>42</v>
      </c>
      <c r="C12" s="130">
        <v>55</v>
      </c>
      <c r="D12" s="131">
        <f t="shared" si="0"/>
        <v>231</v>
      </c>
    </row>
    <row r="13" spans="1:4" ht="14.25">
      <c r="A13" s="128" t="s">
        <v>123</v>
      </c>
      <c r="B13" s="129"/>
      <c r="C13" s="130">
        <v>60</v>
      </c>
      <c r="D13" s="131">
        <f t="shared" si="0"/>
        <v>0</v>
      </c>
    </row>
    <row r="14" spans="1:4" ht="15">
      <c r="A14" s="132" t="s">
        <v>124</v>
      </c>
      <c r="B14" s="129">
        <v>455.2</v>
      </c>
      <c r="C14" s="130"/>
      <c r="D14" s="133">
        <f>D9+D10+D11+D12+D13</f>
        <v>2909.5499999999997</v>
      </c>
    </row>
    <row r="15" spans="1:4" ht="14.25">
      <c r="A15" s="128" t="s">
        <v>125</v>
      </c>
      <c r="B15" s="134"/>
      <c r="C15" s="130">
        <v>15</v>
      </c>
      <c r="D15" s="131">
        <f t="shared" si="0"/>
        <v>0</v>
      </c>
    </row>
    <row r="16" spans="1:4" ht="14.25">
      <c r="A16" s="127" t="s">
        <v>126</v>
      </c>
      <c r="B16" s="135"/>
      <c r="C16" s="131">
        <v>3.5</v>
      </c>
      <c r="D16" s="131">
        <f>B16*C16/1000</f>
        <v>0</v>
      </c>
    </row>
    <row r="17" spans="1:4" ht="14.25">
      <c r="A17" s="127" t="s">
        <v>127</v>
      </c>
      <c r="B17" s="136"/>
      <c r="C17" s="131">
        <v>37.5</v>
      </c>
      <c r="D17" s="131">
        <f t="shared" si="0"/>
        <v>0</v>
      </c>
    </row>
    <row r="18" spans="1:4" ht="14.25">
      <c r="A18" s="127" t="s">
        <v>128</v>
      </c>
      <c r="B18" s="136"/>
      <c r="C18" s="131">
        <v>10</v>
      </c>
      <c r="D18" s="131">
        <f t="shared" si="0"/>
        <v>0</v>
      </c>
    </row>
    <row r="19" spans="1:4" ht="14.25">
      <c r="A19" s="127" t="s">
        <v>129</v>
      </c>
      <c r="B19" s="136"/>
      <c r="C19" s="131">
        <v>12</v>
      </c>
      <c r="D19" s="131">
        <f t="shared" si="0"/>
        <v>0</v>
      </c>
    </row>
    <row r="20" spans="1:4" ht="14.25">
      <c r="A20" s="127" t="s">
        <v>130</v>
      </c>
      <c r="B20" s="136"/>
      <c r="C20" s="131">
        <v>9</v>
      </c>
      <c r="D20" s="131">
        <f t="shared" si="0"/>
        <v>0</v>
      </c>
    </row>
    <row r="21" spans="1:4" ht="15">
      <c r="A21" s="125" t="s">
        <v>131</v>
      </c>
      <c r="B21" s="136"/>
      <c r="C21" s="131"/>
      <c r="D21" s="133">
        <f>D14+D15+D16+D17+D18+D19+D20</f>
        <v>2909.5499999999997</v>
      </c>
    </row>
    <row r="22" spans="1:4" ht="14.25">
      <c r="A22" s="137"/>
      <c r="B22" s="137"/>
      <c r="C22" s="137"/>
      <c r="D22" s="137"/>
    </row>
    <row r="23" spans="1:4" ht="15.75" customHeight="1">
      <c r="A23" s="263" t="s">
        <v>132</v>
      </c>
      <c r="B23" s="263"/>
      <c r="C23" s="263"/>
      <c r="D23" s="263"/>
    </row>
    <row r="24" spans="1:4" s="138" customFormat="1" ht="15">
      <c r="A24" s="120" t="s">
        <v>133</v>
      </c>
      <c r="B24" s="121" t="s">
        <v>111</v>
      </c>
      <c r="C24" s="120" t="s">
        <v>112</v>
      </c>
      <c r="D24" s="120" t="s">
        <v>113</v>
      </c>
    </row>
    <row r="25" spans="1:4" s="138" customFormat="1" ht="15">
      <c r="A25" s="122" t="s">
        <v>114</v>
      </c>
      <c r="B25" s="123" t="s">
        <v>115</v>
      </c>
      <c r="C25" s="124" t="s">
        <v>116</v>
      </c>
      <c r="D25" s="124" t="s">
        <v>117</v>
      </c>
    </row>
    <row r="26" spans="1:4" s="138" customFormat="1" ht="15">
      <c r="A26" s="125" t="s">
        <v>118</v>
      </c>
      <c r="B26" s="127"/>
      <c r="C26" s="127"/>
      <c r="D26" s="125"/>
    </row>
    <row r="27" spans="1:4" ht="14.25">
      <c r="A27" s="127" t="s">
        <v>119</v>
      </c>
      <c r="B27" s="136">
        <v>530.5</v>
      </c>
      <c r="C27" s="131">
        <v>65</v>
      </c>
      <c r="D27" s="131">
        <f>B27/10*C27</f>
        <v>3448.25</v>
      </c>
    </row>
    <row r="28" spans="1:4" ht="14.25">
      <c r="A28" s="127" t="s">
        <v>120</v>
      </c>
      <c r="B28" s="136">
        <v>171</v>
      </c>
      <c r="C28" s="131">
        <v>104</v>
      </c>
      <c r="D28" s="131">
        <f>B28/10*C28</f>
        <v>1778.4</v>
      </c>
    </row>
    <row r="29" spans="1:4" ht="14.25">
      <c r="A29" s="127" t="s">
        <v>121</v>
      </c>
      <c r="B29" s="136">
        <v>72.4</v>
      </c>
      <c r="C29" s="131">
        <v>60</v>
      </c>
      <c r="D29" s="131">
        <f>B29/10*C29</f>
        <v>434.40000000000003</v>
      </c>
    </row>
    <row r="30" spans="1:4" ht="14.25">
      <c r="A30" s="127" t="s">
        <v>122</v>
      </c>
      <c r="B30" s="136">
        <v>68</v>
      </c>
      <c r="C30" s="131">
        <v>55</v>
      </c>
      <c r="D30" s="131">
        <f>B30/10*C30</f>
        <v>374</v>
      </c>
    </row>
    <row r="31" spans="1:4" ht="14.25">
      <c r="A31" s="127" t="s">
        <v>123</v>
      </c>
      <c r="B31" s="136">
        <v>2.5</v>
      </c>
      <c r="C31" s="131">
        <v>60</v>
      </c>
      <c r="D31" s="131">
        <f>B31/10*C31</f>
        <v>15</v>
      </c>
    </row>
    <row r="32" spans="1:4" ht="15">
      <c r="A32" s="125" t="s">
        <v>124</v>
      </c>
      <c r="B32" s="133">
        <f>SUM(B27:B31)</f>
        <v>844.4</v>
      </c>
      <c r="C32" s="131"/>
      <c r="D32" s="133">
        <f>D27+D28+D29+D30+D31</f>
        <v>6050.049999999999</v>
      </c>
    </row>
    <row r="33" spans="1:4" ht="14.25">
      <c r="A33" s="127" t="s">
        <v>125</v>
      </c>
      <c r="B33" s="136">
        <v>2330</v>
      </c>
      <c r="C33" s="131">
        <v>15</v>
      </c>
      <c r="D33" s="131">
        <f>B33/10*C33</f>
        <v>3495</v>
      </c>
    </row>
    <row r="34" spans="1:4" ht="14.25">
      <c r="A34" s="127" t="s">
        <v>126</v>
      </c>
      <c r="B34" s="136">
        <v>45000</v>
      </c>
      <c r="C34" s="131">
        <v>3.5</v>
      </c>
      <c r="D34" s="131">
        <f>B34*C34/1000</f>
        <v>157.5</v>
      </c>
    </row>
    <row r="35" spans="1:4" ht="14.25">
      <c r="A35" s="127" t="s">
        <v>127</v>
      </c>
      <c r="B35" s="136"/>
      <c r="C35" s="131">
        <v>37.5</v>
      </c>
      <c r="D35" s="131">
        <f>B35/10*C35</f>
        <v>0</v>
      </c>
    </row>
    <row r="36" spans="1:4" ht="14.25">
      <c r="A36" s="127" t="s">
        <v>128</v>
      </c>
      <c r="B36" s="136"/>
      <c r="C36" s="131">
        <v>10</v>
      </c>
      <c r="D36" s="131">
        <f>B36/10*C36</f>
        <v>0</v>
      </c>
    </row>
    <row r="37" spans="1:4" ht="14.25">
      <c r="A37" s="127" t="s">
        <v>129</v>
      </c>
      <c r="B37" s="136"/>
      <c r="C37" s="131">
        <v>12</v>
      </c>
      <c r="D37" s="131">
        <f>B37/10*C37</f>
        <v>0</v>
      </c>
    </row>
    <row r="38" spans="1:4" ht="14.25">
      <c r="A38" s="127" t="s">
        <v>130</v>
      </c>
      <c r="B38" s="136"/>
      <c r="C38" s="131">
        <v>9</v>
      </c>
      <c r="D38" s="131">
        <f>B38/10*C38</f>
        <v>0</v>
      </c>
    </row>
    <row r="39" spans="1:4" ht="15">
      <c r="A39" s="125" t="s">
        <v>131</v>
      </c>
      <c r="B39" s="136"/>
      <c r="C39" s="131"/>
      <c r="D39" s="139">
        <f>SUM(D32:D38)</f>
        <v>9702.55</v>
      </c>
    </row>
    <row r="41" spans="1:4" ht="15.75" customHeight="1">
      <c r="A41" s="263" t="s">
        <v>38</v>
      </c>
      <c r="B41" s="263"/>
      <c r="C41" s="263"/>
      <c r="D41" s="263"/>
    </row>
    <row r="42" spans="1:4" s="138" customFormat="1" ht="15">
      <c r="A42" s="120" t="s">
        <v>133</v>
      </c>
      <c r="B42" s="121" t="s">
        <v>111</v>
      </c>
      <c r="C42" s="120" t="s">
        <v>112</v>
      </c>
      <c r="D42" s="120" t="s">
        <v>113</v>
      </c>
    </row>
    <row r="43" spans="1:4" s="138" customFormat="1" ht="15">
      <c r="A43" s="122" t="s">
        <v>114</v>
      </c>
      <c r="B43" s="123" t="s">
        <v>115</v>
      </c>
      <c r="C43" s="124" t="s">
        <v>116</v>
      </c>
      <c r="D43" s="124" t="s">
        <v>117</v>
      </c>
    </row>
    <row r="44" spans="1:4" s="138" customFormat="1" ht="15">
      <c r="A44" s="125" t="s">
        <v>118</v>
      </c>
      <c r="B44" s="127"/>
      <c r="C44" s="127"/>
      <c r="D44" s="125"/>
    </row>
    <row r="45" spans="1:4" ht="14.25">
      <c r="A45" s="127" t="s">
        <v>119</v>
      </c>
      <c r="B45" s="136">
        <v>95.2</v>
      </c>
      <c r="C45" s="131">
        <v>65</v>
      </c>
      <c r="D45" s="131">
        <f>B45/10*C45</f>
        <v>618.8</v>
      </c>
    </row>
    <row r="46" spans="1:4" ht="14.25">
      <c r="A46" s="127" t="s">
        <v>120</v>
      </c>
      <c r="B46" s="136">
        <v>12</v>
      </c>
      <c r="C46" s="131">
        <v>104</v>
      </c>
      <c r="D46" s="131">
        <f>B46/10*C46</f>
        <v>124.8</v>
      </c>
    </row>
    <row r="47" spans="1:4" ht="14.25">
      <c r="A47" s="127" t="s">
        <v>121</v>
      </c>
      <c r="B47" s="136">
        <v>17</v>
      </c>
      <c r="C47" s="131">
        <v>60</v>
      </c>
      <c r="D47" s="131">
        <f>B47/10*C47</f>
        <v>102</v>
      </c>
    </row>
    <row r="48" spans="1:4" ht="14.25">
      <c r="A48" s="127" t="s">
        <v>122</v>
      </c>
      <c r="B48" s="136">
        <v>2.1</v>
      </c>
      <c r="C48" s="131">
        <v>55</v>
      </c>
      <c r="D48" s="131">
        <f>B48/10*C48</f>
        <v>11.55</v>
      </c>
    </row>
    <row r="49" spans="1:4" ht="14.25">
      <c r="A49" s="127" t="s">
        <v>123</v>
      </c>
      <c r="B49" s="136">
        <v>0.5</v>
      </c>
      <c r="C49" s="131">
        <v>60</v>
      </c>
      <c r="D49" s="131">
        <f>B49/10*C49</f>
        <v>3</v>
      </c>
    </row>
    <row r="50" spans="1:4" ht="15">
      <c r="A50" s="125" t="s">
        <v>124</v>
      </c>
      <c r="B50" s="133">
        <f>SUM(B45:B49)</f>
        <v>126.8</v>
      </c>
      <c r="C50" s="131"/>
      <c r="D50" s="133">
        <f>D45+D46+D47+D48+D49</f>
        <v>860.1499999999999</v>
      </c>
    </row>
    <row r="51" spans="1:4" ht="14.25">
      <c r="A51" s="127" t="s">
        <v>125</v>
      </c>
      <c r="B51" s="136">
        <v>332</v>
      </c>
      <c r="C51" s="131">
        <v>15</v>
      </c>
      <c r="D51" s="131">
        <f>B51/10*C51</f>
        <v>498.00000000000006</v>
      </c>
    </row>
    <row r="52" spans="1:4" ht="14.25">
      <c r="A52" s="127" t="s">
        <v>126</v>
      </c>
      <c r="B52" s="136">
        <v>8250</v>
      </c>
      <c r="C52" s="131">
        <v>3.5</v>
      </c>
      <c r="D52" s="131">
        <f>B52*C52/1000</f>
        <v>28.875</v>
      </c>
    </row>
    <row r="53" spans="1:4" ht="14.25">
      <c r="A53" s="127" t="s">
        <v>127</v>
      </c>
      <c r="B53" s="136"/>
      <c r="C53" s="131">
        <v>37.5</v>
      </c>
      <c r="D53" s="131">
        <f>B53/10*C53</f>
        <v>0</v>
      </c>
    </row>
    <row r="54" spans="1:4" ht="14.25">
      <c r="A54" s="127" t="s">
        <v>128</v>
      </c>
      <c r="B54" s="136"/>
      <c r="C54" s="131">
        <v>10</v>
      </c>
      <c r="D54" s="131">
        <f>B54/10*C54</f>
        <v>0</v>
      </c>
    </row>
    <row r="55" spans="1:4" ht="14.25">
      <c r="A55" s="127" t="s">
        <v>129</v>
      </c>
      <c r="B55" s="136"/>
      <c r="C55" s="131">
        <v>12</v>
      </c>
      <c r="D55" s="131">
        <f>B55/10*C55</f>
        <v>0</v>
      </c>
    </row>
    <row r="56" spans="1:4" ht="14.25">
      <c r="A56" s="127" t="s">
        <v>130</v>
      </c>
      <c r="B56" s="136"/>
      <c r="C56" s="131">
        <v>9</v>
      </c>
      <c r="D56" s="131">
        <f>B56/10*C56</f>
        <v>0</v>
      </c>
    </row>
    <row r="57" spans="1:4" ht="15">
      <c r="A57" s="125" t="s">
        <v>131</v>
      </c>
      <c r="B57" s="136"/>
      <c r="C57" s="131"/>
      <c r="D57" s="133">
        <f>D50+D51+D52+D53+D54+D55+D56</f>
        <v>1387.0249999999999</v>
      </c>
    </row>
    <row r="59" spans="1:4" ht="15.75" customHeight="1">
      <c r="A59" s="263" t="s">
        <v>134</v>
      </c>
      <c r="B59" s="263"/>
      <c r="C59" s="263"/>
      <c r="D59" s="263"/>
    </row>
    <row r="60" spans="1:4" s="138" customFormat="1" ht="15">
      <c r="A60" s="120" t="s">
        <v>133</v>
      </c>
      <c r="B60" s="121" t="s">
        <v>111</v>
      </c>
      <c r="C60" s="120" t="s">
        <v>112</v>
      </c>
      <c r="D60" s="120" t="s">
        <v>113</v>
      </c>
    </row>
    <row r="61" spans="1:4" s="138" customFormat="1" ht="15">
      <c r="A61" s="122" t="s">
        <v>114</v>
      </c>
      <c r="B61" s="123" t="s">
        <v>115</v>
      </c>
      <c r="C61" s="124" t="s">
        <v>116</v>
      </c>
      <c r="D61" s="124" t="s">
        <v>117</v>
      </c>
    </row>
    <row r="62" spans="1:4" s="138" customFormat="1" ht="15">
      <c r="A62" s="125" t="s">
        <v>118</v>
      </c>
      <c r="B62" s="127"/>
      <c r="C62" s="127"/>
      <c r="D62" s="125"/>
    </row>
    <row r="63" spans="1:4" ht="14.25">
      <c r="A63" s="127" t="s">
        <v>119</v>
      </c>
      <c r="B63" s="136"/>
      <c r="C63" s="131">
        <v>65</v>
      </c>
      <c r="D63" s="131">
        <f>B63/10*C63</f>
        <v>0</v>
      </c>
    </row>
    <row r="64" spans="1:4" ht="14.25">
      <c r="A64" s="127" t="s">
        <v>120</v>
      </c>
      <c r="B64" s="136"/>
      <c r="C64" s="131">
        <v>104</v>
      </c>
      <c r="D64" s="131">
        <f>B64/10*C64</f>
        <v>0</v>
      </c>
    </row>
    <row r="65" spans="1:4" ht="14.25">
      <c r="A65" s="127" t="s">
        <v>121</v>
      </c>
      <c r="B65" s="136"/>
      <c r="C65" s="131">
        <v>60</v>
      </c>
      <c r="D65" s="131">
        <f>B65/10*C65</f>
        <v>0</v>
      </c>
    </row>
    <row r="66" spans="1:4" ht="14.25">
      <c r="A66" s="127" t="s">
        <v>122</v>
      </c>
      <c r="B66" s="136"/>
      <c r="C66" s="131">
        <v>55</v>
      </c>
      <c r="D66" s="131">
        <f>B66/10*C66</f>
        <v>0</v>
      </c>
    </row>
    <row r="67" spans="1:4" ht="14.25">
      <c r="A67" s="127" t="s">
        <v>123</v>
      </c>
      <c r="B67" s="136"/>
      <c r="C67" s="131">
        <v>60</v>
      </c>
      <c r="D67" s="131">
        <f>B67/10*C67</f>
        <v>0</v>
      </c>
    </row>
    <row r="68" spans="1:4" ht="15">
      <c r="A68" s="125" t="s">
        <v>124</v>
      </c>
      <c r="B68" s="133"/>
      <c r="C68" s="131"/>
      <c r="D68" s="133">
        <f>D63+D64+D65+D66+D67</f>
        <v>0</v>
      </c>
    </row>
    <row r="69" spans="1:4" ht="14.25">
      <c r="A69" s="127" t="s">
        <v>125</v>
      </c>
      <c r="B69" s="136"/>
      <c r="C69" s="131">
        <v>15</v>
      </c>
      <c r="D69" s="131">
        <f>B69/10*C69</f>
        <v>0</v>
      </c>
    </row>
    <row r="70" spans="1:4" ht="14.25">
      <c r="A70" s="127" t="s">
        <v>126</v>
      </c>
      <c r="B70" s="136"/>
      <c r="C70" s="131">
        <v>3.5</v>
      </c>
      <c r="D70" s="131">
        <f>B70*C70/1000</f>
        <v>0</v>
      </c>
    </row>
    <row r="71" spans="1:4" ht="14.25">
      <c r="A71" s="127" t="s">
        <v>127</v>
      </c>
      <c r="B71" s="136"/>
      <c r="C71" s="131">
        <v>37.5</v>
      </c>
      <c r="D71" s="131">
        <f>B71/10*C71</f>
        <v>0</v>
      </c>
    </row>
    <row r="72" spans="1:4" ht="14.25">
      <c r="A72" s="127" t="s">
        <v>128</v>
      </c>
      <c r="B72" s="136"/>
      <c r="C72" s="131">
        <v>10</v>
      </c>
      <c r="D72" s="131">
        <f>B72/10*C72</f>
        <v>0</v>
      </c>
    </row>
    <row r="73" spans="1:4" ht="14.25">
      <c r="A73" s="127" t="s">
        <v>129</v>
      </c>
      <c r="B73" s="136"/>
      <c r="C73" s="131">
        <v>12</v>
      </c>
      <c r="D73" s="131">
        <f>B73/10*C73</f>
        <v>0</v>
      </c>
    </row>
    <row r="74" spans="1:4" ht="14.25">
      <c r="A74" s="127" t="s">
        <v>130</v>
      </c>
      <c r="B74" s="136"/>
      <c r="C74" s="131">
        <v>9</v>
      </c>
      <c r="D74" s="131">
        <f>B74/10*C74</f>
        <v>0</v>
      </c>
    </row>
    <row r="75" spans="1:4" ht="15">
      <c r="A75" s="125" t="s">
        <v>131</v>
      </c>
      <c r="B75" s="136"/>
      <c r="C75" s="131"/>
      <c r="D75" s="133">
        <f>D68+D69+D70+D71+D72+D73+D74</f>
        <v>0</v>
      </c>
    </row>
    <row r="77" spans="1:4" ht="18">
      <c r="A77" s="263" t="s">
        <v>135</v>
      </c>
      <c r="B77" s="263"/>
      <c r="C77" s="263"/>
      <c r="D77" s="263"/>
    </row>
    <row r="78" spans="1:4" s="138" customFormat="1" ht="15">
      <c r="A78" s="120" t="s">
        <v>133</v>
      </c>
      <c r="B78" s="121" t="s">
        <v>111</v>
      </c>
      <c r="C78" s="120" t="s">
        <v>112</v>
      </c>
      <c r="D78" s="120" t="s">
        <v>113</v>
      </c>
    </row>
    <row r="79" spans="1:4" s="138" customFormat="1" ht="15">
      <c r="A79" s="122" t="s">
        <v>114</v>
      </c>
      <c r="B79" s="123" t="s">
        <v>115</v>
      </c>
      <c r="C79" s="124" t="s">
        <v>116</v>
      </c>
      <c r="D79" s="124" t="s">
        <v>117</v>
      </c>
    </row>
    <row r="80" spans="1:4" s="138" customFormat="1" ht="15">
      <c r="A80" s="125" t="s">
        <v>118</v>
      </c>
      <c r="B80" s="125"/>
      <c r="C80" s="125"/>
      <c r="D80" s="125"/>
    </row>
    <row r="81" spans="1:4" ht="14.25">
      <c r="A81" s="127" t="s">
        <v>119</v>
      </c>
      <c r="B81" s="131">
        <f>B63+B45+B27+B9</f>
        <v>1024.4</v>
      </c>
      <c r="C81" s="131">
        <v>65</v>
      </c>
      <c r="D81" s="131">
        <f>B81/10*C81</f>
        <v>6658.6</v>
      </c>
    </row>
    <row r="82" spans="1:4" ht="14.25">
      <c r="A82" s="127" t="s">
        <v>120</v>
      </c>
      <c r="B82" s="131">
        <f>B64+B46+B28+B10</f>
        <v>183</v>
      </c>
      <c r="C82" s="131">
        <v>104</v>
      </c>
      <c r="D82" s="131">
        <f>B82/10*C82</f>
        <v>1903.2</v>
      </c>
    </row>
    <row r="83" spans="1:4" ht="14.25">
      <c r="A83" s="127" t="s">
        <v>121</v>
      </c>
      <c r="B83" s="131">
        <f>B65+B47+B29+B11</f>
        <v>103.9</v>
      </c>
      <c r="C83" s="131">
        <v>60</v>
      </c>
      <c r="D83" s="131">
        <f>B83/10*C83</f>
        <v>623.4000000000001</v>
      </c>
    </row>
    <row r="84" spans="1:4" ht="14.25">
      <c r="A84" s="127" t="s">
        <v>122</v>
      </c>
      <c r="B84" s="131">
        <f>B66+B48+B30+B12</f>
        <v>112.1</v>
      </c>
      <c r="C84" s="131">
        <v>55</v>
      </c>
      <c r="D84" s="131">
        <f>B84/10*C84</f>
        <v>616.55</v>
      </c>
    </row>
    <row r="85" spans="1:4" ht="14.25">
      <c r="A85" s="127" t="s">
        <v>123</v>
      </c>
      <c r="B85" s="131">
        <f>B67+B49+B31+B13</f>
        <v>3</v>
      </c>
      <c r="C85" s="131">
        <v>60</v>
      </c>
      <c r="D85" s="131">
        <f>B85/10*C85</f>
        <v>18</v>
      </c>
    </row>
    <row r="86" spans="1:4" ht="15">
      <c r="A86" s="125" t="s">
        <v>124</v>
      </c>
      <c r="B86" s="133">
        <f>SUM(B81:B85)</f>
        <v>1426.4</v>
      </c>
      <c r="C86" s="131"/>
      <c r="D86" s="133">
        <f>D81+D82+D83+D84+D85</f>
        <v>9819.75</v>
      </c>
    </row>
    <row r="87" spans="1:4" ht="14.25">
      <c r="A87" s="127" t="s">
        <v>125</v>
      </c>
      <c r="B87" s="131">
        <f aca="true" t="shared" si="1" ref="B87:B92">B69+B51+B33+B15</f>
        <v>2662</v>
      </c>
      <c r="C87" s="131">
        <v>15</v>
      </c>
      <c r="D87" s="131">
        <f>B87/10*C87</f>
        <v>3993</v>
      </c>
    </row>
    <row r="88" spans="1:4" ht="14.25">
      <c r="A88" s="127" t="s">
        <v>126</v>
      </c>
      <c r="B88" s="131">
        <f t="shared" si="1"/>
        <v>53250</v>
      </c>
      <c r="C88" s="131">
        <v>3.5</v>
      </c>
      <c r="D88" s="131">
        <f>B88*C88/1000</f>
        <v>186.375</v>
      </c>
    </row>
    <row r="89" spans="1:4" ht="14.25">
      <c r="A89" s="127" t="s">
        <v>127</v>
      </c>
      <c r="B89" s="131">
        <f t="shared" si="1"/>
        <v>0</v>
      </c>
      <c r="C89" s="131">
        <v>37.5</v>
      </c>
      <c r="D89" s="131">
        <f>B89/10*C89</f>
        <v>0</v>
      </c>
    </row>
    <row r="90" spans="1:4" ht="14.25">
      <c r="A90" s="127" t="s">
        <v>128</v>
      </c>
      <c r="B90" s="131">
        <f t="shared" si="1"/>
        <v>0</v>
      </c>
      <c r="C90" s="131">
        <v>10</v>
      </c>
      <c r="D90" s="131">
        <f>B90/10*C90</f>
        <v>0</v>
      </c>
    </row>
    <row r="91" spans="1:4" ht="14.25">
      <c r="A91" s="127" t="s">
        <v>129</v>
      </c>
      <c r="B91" s="131">
        <f t="shared" si="1"/>
        <v>0</v>
      </c>
      <c r="C91" s="131">
        <v>12</v>
      </c>
      <c r="D91" s="131">
        <f>B91/10*C91</f>
        <v>0</v>
      </c>
    </row>
    <row r="92" spans="1:4" ht="14.25">
      <c r="A92" s="127" t="s">
        <v>130</v>
      </c>
      <c r="B92" s="131">
        <f t="shared" si="1"/>
        <v>0</v>
      </c>
      <c r="C92" s="131">
        <v>9</v>
      </c>
      <c r="D92" s="131">
        <f>B92/10*C92</f>
        <v>0</v>
      </c>
    </row>
    <row r="93" spans="1:4" ht="15">
      <c r="A93" s="125" t="s">
        <v>131</v>
      </c>
      <c r="B93" s="131"/>
      <c r="C93" s="131"/>
      <c r="D93" s="139">
        <f>D86+D87+D88+D89+D90+D91+D92</f>
        <v>13999.125</v>
      </c>
    </row>
    <row r="95" ht="12.75">
      <c r="A95" s="117" t="s">
        <v>279</v>
      </c>
    </row>
    <row r="97" spans="1:3" ht="12.75">
      <c r="A97" s="140" t="s">
        <v>151</v>
      </c>
      <c r="B97" s="153"/>
      <c r="C97" s="152" t="s">
        <v>225</v>
      </c>
    </row>
    <row r="98" spans="1:4" ht="12.75">
      <c r="A98" s="140" t="s">
        <v>224</v>
      </c>
      <c r="C98" s="152"/>
      <c r="D98" s="141"/>
    </row>
    <row r="99" ht="12.75">
      <c r="D99" s="142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8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54"/>
      <c r="B1" s="235"/>
      <c r="C1" s="235"/>
      <c r="D1" s="235"/>
      <c r="E1" s="235"/>
      <c r="F1" s="235"/>
      <c r="G1" s="235"/>
      <c r="H1" s="235"/>
      <c r="I1" s="235"/>
    </row>
    <row r="2" spans="1:9" ht="15">
      <c r="A2" s="250" t="s">
        <v>0</v>
      </c>
      <c r="B2" s="250"/>
      <c r="C2" s="250"/>
      <c r="D2" s="250"/>
      <c r="E2" s="250"/>
      <c r="F2" s="250"/>
      <c r="G2" s="250"/>
      <c r="H2" s="250"/>
      <c r="I2" s="250"/>
    </row>
    <row r="3" spans="1:9" ht="15">
      <c r="A3" s="250" t="s">
        <v>289</v>
      </c>
      <c r="B3" s="255"/>
      <c r="C3" s="255"/>
      <c r="D3" s="255"/>
      <c r="E3" s="255"/>
      <c r="F3" s="255"/>
      <c r="G3" s="255"/>
      <c r="H3" s="255"/>
      <c r="I3" s="255"/>
    </row>
    <row r="5" spans="1:9" ht="30" customHeight="1">
      <c r="A5" s="256" t="s">
        <v>1</v>
      </c>
      <c r="B5" s="258" t="s">
        <v>2</v>
      </c>
      <c r="C5" s="4" t="s">
        <v>3</v>
      </c>
      <c r="D5" s="11" t="s">
        <v>244</v>
      </c>
      <c r="E5" s="11" t="s">
        <v>270</v>
      </c>
      <c r="F5" s="4" t="s">
        <v>291</v>
      </c>
      <c r="G5" s="17" t="s">
        <v>4</v>
      </c>
      <c r="H5" s="17" t="s">
        <v>4</v>
      </c>
      <c r="I5" s="18" t="s">
        <v>4</v>
      </c>
    </row>
    <row r="6" spans="1:9" ht="35.25" thickBot="1">
      <c r="A6" s="257"/>
      <c r="B6" s="259"/>
      <c r="C6" s="46" t="s">
        <v>157</v>
      </c>
      <c r="D6" s="47" t="s">
        <v>256</v>
      </c>
      <c r="E6" s="47" t="s">
        <v>290</v>
      </c>
      <c r="F6" s="46" t="s">
        <v>290</v>
      </c>
      <c r="G6" s="48" t="s">
        <v>292</v>
      </c>
      <c r="H6" s="48" t="s">
        <v>293</v>
      </c>
      <c r="I6" s="49" t="s">
        <v>294</v>
      </c>
    </row>
    <row r="7" spans="1:9" ht="26.25">
      <c r="A7" s="251">
        <v>1</v>
      </c>
      <c r="B7" s="50" t="s">
        <v>5</v>
      </c>
      <c r="C7" s="51">
        <v>1440</v>
      </c>
      <c r="D7" s="52">
        <v>1186</v>
      </c>
      <c r="E7" s="52">
        <v>1191</v>
      </c>
      <c r="F7" s="53">
        <v>1184</v>
      </c>
      <c r="G7" s="54">
        <f>F7/E7*100</f>
        <v>99.41225860621327</v>
      </c>
      <c r="H7" s="55">
        <f>F7/D7*100</f>
        <v>99.83136593591905</v>
      </c>
      <c r="I7" s="56">
        <f>F7/C7*100</f>
        <v>82.22222222222221</v>
      </c>
    </row>
    <row r="8" spans="1:9" ht="15">
      <c r="A8" s="252"/>
      <c r="B8" s="7" t="s">
        <v>6</v>
      </c>
      <c r="C8" s="6">
        <v>-2</v>
      </c>
      <c r="D8" s="10">
        <v>-2</v>
      </c>
      <c r="E8" s="10">
        <v>1</v>
      </c>
      <c r="F8" s="6">
        <v>-3</v>
      </c>
      <c r="G8" s="19">
        <f>F8/E8*100</f>
        <v>-300</v>
      </c>
      <c r="H8" s="20">
        <f aca="true" t="shared" si="0" ref="H8:H74">F8/D8*100</f>
        <v>150</v>
      </c>
      <c r="I8" s="57">
        <f aca="true" t="shared" si="1" ref="I8:I74">F8/C8*100</f>
        <v>150</v>
      </c>
    </row>
    <row r="9" spans="1:9" ht="15">
      <c r="A9" s="252"/>
      <c r="B9" s="39" t="s">
        <v>104</v>
      </c>
      <c r="C9" s="40">
        <v>0</v>
      </c>
      <c r="D9" s="41">
        <v>0</v>
      </c>
      <c r="E9" s="41">
        <v>0</v>
      </c>
      <c r="F9" s="42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</row>
    <row r="10" spans="1:9" ht="15.75" thickBot="1">
      <c r="A10" s="253"/>
      <c r="B10" s="58" t="s">
        <v>7</v>
      </c>
      <c r="C10" s="59">
        <v>5</v>
      </c>
      <c r="D10" s="60">
        <v>3</v>
      </c>
      <c r="E10" s="60">
        <v>1</v>
      </c>
      <c r="F10" s="59">
        <v>-4</v>
      </c>
      <c r="G10" s="61">
        <f aca="true" t="shared" si="2" ref="G10:G75">F10/E10*100</f>
        <v>-400</v>
      </c>
      <c r="H10" s="62">
        <f t="shared" si="0"/>
        <v>-133.33333333333331</v>
      </c>
      <c r="I10" s="63">
        <f t="shared" si="1"/>
        <v>-80</v>
      </c>
    </row>
    <row r="11" spans="1:9" ht="15">
      <c r="A11" s="251">
        <v>2</v>
      </c>
      <c r="B11" s="64" t="s">
        <v>8</v>
      </c>
      <c r="C11" s="51">
        <v>523</v>
      </c>
      <c r="D11" s="52">
        <v>718</v>
      </c>
      <c r="E11" s="52">
        <v>716</v>
      </c>
      <c r="F11" s="155">
        <v>716</v>
      </c>
      <c r="G11" s="54">
        <f t="shared" si="2"/>
        <v>100</v>
      </c>
      <c r="H11" s="55">
        <f t="shared" si="0"/>
        <v>99.72144846796658</v>
      </c>
      <c r="I11" s="56">
        <f t="shared" si="1"/>
        <v>136.90248565965584</v>
      </c>
    </row>
    <row r="12" spans="1:9" ht="15">
      <c r="A12" s="252"/>
      <c r="B12" s="7" t="s">
        <v>9</v>
      </c>
      <c r="C12" s="6">
        <v>330</v>
      </c>
      <c r="D12" s="10">
        <v>703</v>
      </c>
      <c r="E12" s="10">
        <v>702</v>
      </c>
      <c r="F12" s="156">
        <v>701</v>
      </c>
      <c r="G12" s="19">
        <f t="shared" si="2"/>
        <v>99.85754985754986</v>
      </c>
      <c r="H12" s="20">
        <f t="shared" si="0"/>
        <v>99.71550497866288</v>
      </c>
      <c r="I12" s="57">
        <f t="shared" si="1"/>
        <v>212.4242424242424</v>
      </c>
    </row>
    <row r="13" spans="1:9" ht="15">
      <c r="A13" s="252"/>
      <c r="B13" s="7" t="s">
        <v>10</v>
      </c>
      <c r="C13" s="6">
        <v>224</v>
      </c>
      <c r="D13" s="10">
        <v>20</v>
      </c>
      <c r="E13" s="10">
        <v>19</v>
      </c>
      <c r="F13" s="156">
        <v>20</v>
      </c>
      <c r="G13" s="19">
        <f t="shared" si="2"/>
        <v>105.26315789473684</v>
      </c>
      <c r="H13" s="20">
        <f t="shared" si="0"/>
        <v>100</v>
      </c>
      <c r="I13" s="57">
        <f t="shared" si="1"/>
        <v>8.928571428571429</v>
      </c>
    </row>
    <row r="14" spans="1:9" ht="15">
      <c r="A14" s="252"/>
      <c r="B14" s="7" t="s">
        <v>11</v>
      </c>
      <c r="C14" s="6">
        <v>10</v>
      </c>
      <c r="D14" s="10">
        <v>2</v>
      </c>
      <c r="E14" s="10">
        <v>1</v>
      </c>
      <c r="F14" s="233">
        <v>0</v>
      </c>
      <c r="G14" s="19">
        <f t="shared" si="2"/>
        <v>0</v>
      </c>
      <c r="H14" s="20">
        <f t="shared" si="0"/>
        <v>0</v>
      </c>
      <c r="I14" s="57">
        <f t="shared" si="1"/>
        <v>0</v>
      </c>
    </row>
    <row r="15" spans="1:9" ht="26.25">
      <c r="A15" s="252"/>
      <c r="B15" s="8" t="s">
        <v>12</v>
      </c>
      <c r="C15" s="6">
        <v>340</v>
      </c>
      <c r="D15" s="10">
        <v>709</v>
      </c>
      <c r="E15" s="10">
        <v>701</v>
      </c>
      <c r="F15" s="156">
        <f>F12+F14</f>
        <v>701</v>
      </c>
      <c r="G15" s="19">
        <f t="shared" si="2"/>
        <v>100</v>
      </c>
      <c r="H15" s="20">
        <f t="shared" si="0"/>
        <v>98.8716502115656</v>
      </c>
      <c r="I15" s="57">
        <f t="shared" si="1"/>
        <v>206.17647058823528</v>
      </c>
    </row>
    <row r="16" spans="1:9" ht="26.25">
      <c r="A16" s="252"/>
      <c r="B16" s="23" t="s">
        <v>13</v>
      </c>
      <c r="C16" s="24">
        <f>C14/C15</f>
        <v>0.029411764705882353</v>
      </c>
      <c r="D16" s="25">
        <f>D14/D15</f>
        <v>0.0028208744710860366</v>
      </c>
      <c r="E16" s="25">
        <f>E14/E15</f>
        <v>0.0014265335235378032</v>
      </c>
      <c r="F16" s="26">
        <f>F14/F15</f>
        <v>0</v>
      </c>
      <c r="G16" s="19">
        <f t="shared" si="2"/>
        <v>0</v>
      </c>
      <c r="H16" s="20">
        <f t="shared" si="0"/>
        <v>0</v>
      </c>
      <c r="I16" s="57">
        <f t="shared" si="1"/>
        <v>0</v>
      </c>
    </row>
    <row r="17" spans="1:9" ht="15.75" thickBot="1">
      <c r="A17" s="253"/>
      <c r="B17" s="65" t="s">
        <v>14</v>
      </c>
      <c r="C17" s="66">
        <f>C13/C15</f>
        <v>0.6588235294117647</v>
      </c>
      <c r="D17" s="67">
        <f>D13/D15</f>
        <v>0.028208744710860368</v>
      </c>
      <c r="E17" s="67">
        <f>E13/E15</f>
        <v>0.02710413694721826</v>
      </c>
      <c r="F17" s="68">
        <f>F13/F15</f>
        <v>0.028530670470756064</v>
      </c>
      <c r="G17" s="61">
        <f t="shared" si="2"/>
        <v>105.26315789473684</v>
      </c>
      <c r="H17" s="62">
        <f t="shared" si="0"/>
        <v>101.14122681883025</v>
      </c>
      <c r="I17" s="63">
        <f t="shared" si="1"/>
        <v>4.330548196454045</v>
      </c>
    </row>
    <row r="18" spans="1:9" ht="15">
      <c r="A18" s="251">
        <v>3</v>
      </c>
      <c r="B18" s="64" t="s">
        <v>15</v>
      </c>
      <c r="C18" s="51">
        <v>19453</v>
      </c>
      <c r="D18" s="52">
        <v>52260</v>
      </c>
      <c r="E18" s="52">
        <v>52000</v>
      </c>
      <c r="F18" s="176">
        <v>52300</v>
      </c>
      <c r="G18" s="54">
        <f t="shared" si="2"/>
        <v>100.57692307692308</v>
      </c>
      <c r="H18" s="55">
        <f t="shared" si="0"/>
        <v>100.07654037504783</v>
      </c>
      <c r="I18" s="56">
        <f t="shared" si="1"/>
        <v>268.8531331928237</v>
      </c>
    </row>
    <row r="19" spans="1:9" ht="26.25" thickBot="1">
      <c r="A19" s="253"/>
      <c r="B19" s="69" t="s">
        <v>16</v>
      </c>
      <c r="C19" s="70">
        <f>C18/C12/6*1000</f>
        <v>9824.747474747473</v>
      </c>
      <c r="D19" s="71">
        <f>D18/D12/6*1000</f>
        <v>12389.758179231863</v>
      </c>
      <c r="E19" s="71">
        <v>12390</v>
      </c>
      <c r="F19" s="72">
        <f>F18/F12/6*1000</f>
        <v>12434.617213504516</v>
      </c>
      <c r="G19" s="61">
        <f t="shared" si="2"/>
        <v>100.36010664652555</v>
      </c>
      <c r="H19" s="62">
        <f t="shared" si="0"/>
        <v>100.36206545457722</v>
      </c>
      <c r="I19" s="63">
        <f t="shared" si="1"/>
        <v>126.56424244455326</v>
      </c>
    </row>
    <row r="20" spans="1:9" ht="26.25">
      <c r="A20" s="251">
        <v>4</v>
      </c>
      <c r="B20" s="50" t="s">
        <v>20</v>
      </c>
      <c r="C20" s="51">
        <v>21654</v>
      </c>
      <c r="D20" s="52">
        <v>96960</v>
      </c>
      <c r="E20" s="52">
        <v>97000</v>
      </c>
      <c r="F20" s="177">
        <v>97100</v>
      </c>
      <c r="G20" s="54">
        <f t="shared" si="2"/>
        <v>100.10309278350516</v>
      </c>
      <c r="H20" s="55">
        <f t="shared" si="0"/>
        <v>100.1443894389439</v>
      </c>
      <c r="I20" s="56">
        <f t="shared" si="1"/>
        <v>448.41599704442604</v>
      </c>
    </row>
    <row r="21" spans="1:9" ht="15.75" thickBot="1">
      <c r="A21" s="253"/>
      <c r="B21" s="74" t="s">
        <v>17</v>
      </c>
      <c r="C21" s="75">
        <f>C20/C7/6*1000</f>
        <v>2506.25</v>
      </c>
      <c r="D21" s="76">
        <f>D20/D7/6*1000</f>
        <v>13625.632377740303</v>
      </c>
      <c r="E21" s="76">
        <f>E20/E7/6*1000</f>
        <v>13574.027427931711</v>
      </c>
      <c r="F21" s="77">
        <f>F20/F7/6*1000</f>
        <v>13668.355855855856</v>
      </c>
      <c r="G21" s="61">
        <f t="shared" si="2"/>
        <v>100.6949185009752</v>
      </c>
      <c r="H21" s="62">
        <f t="shared" si="0"/>
        <v>100.31355225894212</v>
      </c>
      <c r="I21" s="78">
        <f t="shared" si="1"/>
        <v>545.3708072161937</v>
      </c>
    </row>
    <row r="22" spans="1:9" ht="39">
      <c r="A22" s="251">
        <v>5</v>
      </c>
      <c r="B22" s="79" t="s">
        <v>18</v>
      </c>
      <c r="C22" s="51">
        <v>160</v>
      </c>
      <c r="D22" s="52">
        <v>34</v>
      </c>
      <c r="E22" s="52">
        <v>34</v>
      </c>
      <c r="F22" s="177">
        <v>34</v>
      </c>
      <c r="G22" s="54">
        <f t="shared" si="2"/>
        <v>100</v>
      </c>
      <c r="H22" s="55">
        <f t="shared" si="0"/>
        <v>100</v>
      </c>
      <c r="I22" s="80">
        <f t="shared" si="1"/>
        <v>21.25</v>
      </c>
    </row>
    <row r="23" spans="1:9" ht="27" thickBot="1">
      <c r="A23" s="253"/>
      <c r="B23" s="81" t="s">
        <v>21</v>
      </c>
      <c r="C23" s="70">
        <f>C22/C7*100</f>
        <v>11.11111111111111</v>
      </c>
      <c r="D23" s="71">
        <f>D22/D7*100</f>
        <v>2.866779089376054</v>
      </c>
      <c r="E23" s="71">
        <f>E22/E7*100</f>
        <v>2.8547439126784218</v>
      </c>
      <c r="F23" s="82">
        <f>F22/F7*100</f>
        <v>2.871621621621622</v>
      </c>
      <c r="G23" s="61">
        <f t="shared" si="2"/>
        <v>100.59121621621622</v>
      </c>
      <c r="H23" s="62">
        <f t="shared" si="0"/>
        <v>100.16891891891892</v>
      </c>
      <c r="I23" s="78">
        <f t="shared" si="1"/>
        <v>25.8445945945946</v>
      </c>
    </row>
    <row r="24" spans="1:9" ht="36.75" customHeight="1">
      <c r="A24" s="260">
        <v>6</v>
      </c>
      <c r="B24" s="98" t="s">
        <v>19</v>
      </c>
      <c r="C24" s="186"/>
      <c r="D24" s="187"/>
      <c r="E24" s="187"/>
      <c r="F24" s="95"/>
      <c r="G24" s="54"/>
      <c r="H24" s="55"/>
      <c r="I24" s="80"/>
    </row>
    <row r="25" spans="1:9" ht="15">
      <c r="A25" s="261"/>
      <c r="B25" s="9" t="s">
        <v>23</v>
      </c>
      <c r="C25" s="6"/>
      <c r="D25" s="10"/>
      <c r="E25" s="10"/>
      <c r="F25" s="13"/>
      <c r="G25" s="19" t="e">
        <f t="shared" si="2"/>
        <v>#DIV/0!</v>
      </c>
      <c r="H25" s="20" t="e">
        <f t="shared" si="0"/>
        <v>#DIV/0!</v>
      </c>
      <c r="I25" s="83" t="e">
        <f t="shared" si="1"/>
        <v>#DIV/0!</v>
      </c>
    </row>
    <row r="26" spans="1:9" ht="15">
      <c r="A26" s="261"/>
      <c r="B26" s="7" t="s">
        <v>22</v>
      </c>
      <c r="C26" s="6"/>
      <c r="D26" s="10"/>
      <c r="E26" s="10"/>
      <c r="F26" s="13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9" ht="15">
      <c r="A27" s="261"/>
      <c r="B27" s="7" t="s">
        <v>154</v>
      </c>
      <c r="C27" s="6"/>
      <c r="D27" s="10"/>
      <c r="E27" s="10"/>
      <c r="F27" s="13"/>
      <c r="G27" s="19" t="e">
        <f t="shared" si="2"/>
        <v>#DIV/0!</v>
      </c>
      <c r="H27" s="20" t="e">
        <f t="shared" si="0"/>
        <v>#DIV/0!</v>
      </c>
      <c r="I27" s="83" t="e">
        <f t="shared" si="1"/>
        <v>#DIV/0!</v>
      </c>
    </row>
    <row r="28" spans="1:9" ht="15">
      <c r="A28" s="261"/>
      <c r="B28" s="7" t="s">
        <v>24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261"/>
      <c r="B29" s="7" t="s">
        <v>25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261"/>
      <c r="B30" s="7" t="s">
        <v>26</v>
      </c>
      <c r="C30" s="6"/>
      <c r="D30" s="10">
        <v>0.5</v>
      </c>
      <c r="E30" s="10">
        <v>0.5</v>
      </c>
      <c r="F30" s="13">
        <v>0.5</v>
      </c>
      <c r="G30" s="19">
        <f t="shared" si="2"/>
        <v>100</v>
      </c>
      <c r="H30" s="20">
        <f t="shared" si="0"/>
        <v>100</v>
      </c>
      <c r="I30" s="83" t="e">
        <f t="shared" si="1"/>
        <v>#DIV/0!</v>
      </c>
    </row>
    <row r="31" spans="1:9" ht="15">
      <c r="A31" s="261"/>
      <c r="B31" s="8" t="s">
        <v>227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261"/>
      <c r="B32" s="7" t="s">
        <v>27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261"/>
      <c r="B33" s="7" t="s">
        <v>28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261"/>
      <c r="B34" s="28" t="s">
        <v>29</v>
      </c>
      <c r="C34" s="32">
        <f>SUM(C35:C43)</f>
        <v>0</v>
      </c>
      <c r="D34" s="33">
        <v>2248</v>
      </c>
      <c r="E34" s="33">
        <v>2240</v>
      </c>
      <c r="F34" s="33">
        <v>2240</v>
      </c>
      <c r="G34" s="19">
        <f t="shared" si="2"/>
        <v>100</v>
      </c>
      <c r="H34" s="20">
        <f t="shared" si="0"/>
        <v>99.644128113879</v>
      </c>
      <c r="I34" s="83" t="e">
        <f t="shared" si="1"/>
        <v>#DIV/0!</v>
      </c>
    </row>
    <row r="35" spans="1:9" ht="15">
      <c r="A35" s="261"/>
      <c r="B35" s="7" t="s">
        <v>30</v>
      </c>
      <c r="C35" s="6"/>
      <c r="D35" s="6"/>
      <c r="E35" s="10"/>
      <c r="F35" s="10"/>
      <c r="G35" s="19" t="e">
        <f t="shared" si="2"/>
        <v>#DIV/0!</v>
      </c>
      <c r="H35" s="20" t="e">
        <f t="shared" si="0"/>
        <v>#DIV/0!</v>
      </c>
      <c r="I35" s="83" t="e">
        <f t="shared" si="1"/>
        <v>#DIV/0!</v>
      </c>
    </row>
    <row r="36" spans="1:9" ht="15">
      <c r="A36" s="261"/>
      <c r="B36" s="7" t="s">
        <v>31</v>
      </c>
      <c r="C36" s="6"/>
      <c r="D36" s="6"/>
      <c r="E36" s="10"/>
      <c r="F36" s="6"/>
      <c r="G36" s="19" t="e">
        <f t="shared" si="2"/>
        <v>#DIV/0!</v>
      </c>
      <c r="H36" s="20" t="e">
        <f t="shared" si="0"/>
        <v>#DIV/0!</v>
      </c>
      <c r="I36" s="83" t="e">
        <f t="shared" si="1"/>
        <v>#DIV/0!</v>
      </c>
    </row>
    <row r="37" spans="1:9" ht="15">
      <c r="A37" s="261"/>
      <c r="B37" s="7" t="s">
        <v>154</v>
      </c>
      <c r="C37" s="6"/>
      <c r="D37" s="6"/>
      <c r="E37" s="10"/>
      <c r="F37" s="6"/>
      <c r="G37" s="19" t="e">
        <f t="shared" si="2"/>
        <v>#DIV/0!</v>
      </c>
      <c r="H37" s="20" t="e">
        <f t="shared" si="0"/>
        <v>#DIV/0!</v>
      </c>
      <c r="I37" s="83" t="e">
        <f t="shared" si="1"/>
        <v>#DIV/0!</v>
      </c>
    </row>
    <row r="38" spans="1:9" ht="15">
      <c r="A38" s="261"/>
      <c r="B38" s="7" t="s">
        <v>32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261"/>
      <c r="B39" s="7" t="s">
        <v>33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261"/>
      <c r="B40" s="7" t="s">
        <v>34</v>
      </c>
      <c r="C40" s="6"/>
      <c r="D40" s="6">
        <v>2248</v>
      </c>
      <c r="E40" s="10">
        <v>2240</v>
      </c>
      <c r="F40" s="6">
        <v>2240</v>
      </c>
      <c r="G40" s="19">
        <f t="shared" si="2"/>
        <v>100</v>
      </c>
      <c r="H40" s="20">
        <f t="shared" si="0"/>
        <v>99.644128113879</v>
      </c>
      <c r="I40" s="83" t="e">
        <f t="shared" si="1"/>
        <v>#DIV/0!</v>
      </c>
    </row>
    <row r="41" spans="1:9" ht="15">
      <c r="A41" s="261"/>
      <c r="B41" s="8" t="s">
        <v>238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261"/>
      <c r="B42" s="7" t="s">
        <v>35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261"/>
      <c r="B43" s="7" t="s">
        <v>36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261"/>
      <c r="B44" s="23" t="s">
        <v>37</v>
      </c>
      <c r="C44" s="32">
        <f>SUM(C45:C47)</f>
        <v>26880.5</v>
      </c>
      <c r="D44" s="33">
        <v>27574.8</v>
      </c>
      <c r="E44" s="33">
        <v>27600</v>
      </c>
      <c r="F44" s="33">
        <v>28247.39</v>
      </c>
      <c r="G44" s="19">
        <f t="shared" si="2"/>
        <v>102.34561594202899</v>
      </c>
      <c r="H44" s="20">
        <f t="shared" si="0"/>
        <v>102.43914733742403</v>
      </c>
      <c r="I44" s="83">
        <f t="shared" si="1"/>
        <v>105.08506166179944</v>
      </c>
    </row>
    <row r="45" spans="1:9" ht="15">
      <c r="A45" s="261"/>
      <c r="B45" s="7" t="s">
        <v>150</v>
      </c>
      <c r="C45" s="6">
        <v>0</v>
      </c>
      <c r="D45" s="10">
        <v>5370.85</v>
      </c>
      <c r="E45" s="10">
        <v>5400</v>
      </c>
      <c r="F45" s="33">
        <v>5426.85</v>
      </c>
      <c r="G45" s="19">
        <f t="shared" si="2"/>
        <v>100.49722222222223</v>
      </c>
      <c r="H45" s="20">
        <f t="shared" si="0"/>
        <v>101.04266549987433</v>
      </c>
      <c r="I45" s="83" t="e">
        <f t="shared" si="1"/>
        <v>#DIV/0!</v>
      </c>
    </row>
    <row r="46" spans="1:9" ht="15">
      <c r="A46" s="261"/>
      <c r="B46" s="7" t="s">
        <v>38</v>
      </c>
      <c r="C46" s="6">
        <v>1438.5</v>
      </c>
      <c r="D46" s="10">
        <v>2857.3</v>
      </c>
      <c r="E46" s="10">
        <v>2850</v>
      </c>
      <c r="F46" s="33">
        <v>2859.61</v>
      </c>
      <c r="G46" s="19">
        <f t="shared" si="2"/>
        <v>100.33719298245613</v>
      </c>
      <c r="H46" s="20">
        <f t="shared" si="0"/>
        <v>100.08084555349454</v>
      </c>
      <c r="I46" s="83">
        <f t="shared" si="1"/>
        <v>198.79110184219675</v>
      </c>
    </row>
    <row r="47" spans="1:9" ht="15">
      <c r="A47" s="261"/>
      <c r="B47" s="7" t="s">
        <v>39</v>
      </c>
      <c r="C47" s="6">
        <v>25442</v>
      </c>
      <c r="D47" s="10">
        <v>19346.6</v>
      </c>
      <c r="E47" s="10">
        <v>19350</v>
      </c>
      <c r="F47" s="33">
        <v>19960.93</v>
      </c>
      <c r="G47" s="19">
        <f t="shared" si="2"/>
        <v>103.15726098191213</v>
      </c>
      <c r="H47" s="20">
        <f t="shared" si="0"/>
        <v>103.17538999100617</v>
      </c>
      <c r="I47" s="83">
        <f t="shared" si="1"/>
        <v>78.45660718496974</v>
      </c>
    </row>
    <row r="48" spans="1:9" ht="15">
      <c r="A48" s="261"/>
      <c r="B48" s="27" t="s">
        <v>40</v>
      </c>
      <c r="C48" s="32">
        <f>C44+C34</f>
        <v>26880.5</v>
      </c>
      <c r="D48" s="33">
        <f>D44+D34</f>
        <v>29822.8</v>
      </c>
      <c r="E48" s="33">
        <f>E44+E34</f>
        <v>29840</v>
      </c>
      <c r="F48" s="29">
        <f>F44+F34</f>
        <v>30487.39</v>
      </c>
      <c r="G48" s="19">
        <f t="shared" si="2"/>
        <v>102.16953753351206</v>
      </c>
      <c r="H48" s="20">
        <f t="shared" si="0"/>
        <v>102.22846278686106</v>
      </c>
      <c r="I48" s="83">
        <f t="shared" si="1"/>
        <v>113.41823998809546</v>
      </c>
    </row>
    <row r="49" spans="1:9" ht="15">
      <c r="A49" s="261"/>
      <c r="B49" s="28" t="s">
        <v>17</v>
      </c>
      <c r="C49" s="21">
        <f>C48/C7/6*1000</f>
        <v>3111.1689814814818</v>
      </c>
      <c r="D49" s="22">
        <f>D48/D7/6*1000</f>
        <v>4190.9499718943225</v>
      </c>
      <c r="E49" s="22">
        <f>E48/E7/6*1000</f>
        <v>4175.762664427652</v>
      </c>
      <c r="F49" s="31">
        <f>F48/F7/6*1000</f>
        <v>4291.580799549549</v>
      </c>
      <c r="G49" s="19">
        <f t="shared" si="2"/>
        <v>102.77358040744326</v>
      </c>
      <c r="H49" s="20">
        <f t="shared" si="0"/>
        <v>102.40114600102802</v>
      </c>
      <c r="I49" s="83">
        <f t="shared" si="1"/>
        <v>137.94110268822416</v>
      </c>
    </row>
    <row r="50" spans="1:9" ht="15">
      <c r="A50" s="261"/>
      <c r="B50" s="39" t="s">
        <v>106</v>
      </c>
      <c r="C50" s="43"/>
      <c r="D50" s="44">
        <v>5321</v>
      </c>
      <c r="E50" s="44">
        <v>5015</v>
      </c>
      <c r="F50" s="226">
        <v>8032.5</v>
      </c>
      <c r="G50" s="19">
        <f>F50/E50*100</f>
        <v>160.16949152542372</v>
      </c>
      <c r="H50" s="20">
        <f>F50/D50*100</f>
        <v>150.95846645367413</v>
      </c>
      <c r="I50" s="83" t="e">
        <f>F50/C50*100</f>
        <v>#DIV/0!</v>
      </c>
    </row>
    <row r="51" spans="1:9" ht="15.75" thickBot="1">
      <c r="A51" s="262"/>
      <c r="B51" s="84" t="s">
        <v>107</v>
      </c>
      <c r="C51" s="85"/>
      <c r="D51" s="86">
        <v>2780.5</v>
      </c>
      <c r="E51" s="86">
        <v>2530</v>
      </c>
      <c r="F51" s="227">
        <v>9819.8</v>
      </c>
      <c r="G51" s="61">
        <f>F51/E51*100</f>
        <v>388.1343873517786</v>
      </c>
      <c r="H51" s="62">
        <f>F51/D51*100</f>
        <v>353.1666966372954</v>
      </c>
      <c r="I51" s="78" t="e">
        <f>F51/C51*100</f>
        <v>#DIV/0!</v>
      </c>
    </row>
    <row r="52" spans="1:9" ht="26.25">
      <c r="A52" s="251">
        <v>7</v>
      </c>
      <c r="B52" s="88" t="s">
        <v>41</v>
      </c>
      <c r="C52" s="89">
        <f>C48/C53</f>
        <v>114.87393162393163</v>
      </c>
      <c r="D52" s="90">
        <v>144.1</v>
      </c>
      <c r="E52" s="90">
        <f>E48/E53</f>
        <v>144.15458937198068</v>
      </c>
      <c r="F52" s="91">
        <f>F48/F53</f>
        <v>147.282077294686</v>
      </c>
      <c r="G52" s="54">
        <f t="shared" si="2"/>
        <v>102.16953753351206</v>
      </c>
      <c r="H52" s="55">
        <f t="shared" si="0"/>
        <v>102.20824239742261</v>
      </c>
      <c r="I52" s="80">
        <f t="shared" si="1"/>
        <v>128.21192346480356</v>
      </c>
    </row>
    <row r="53" spans="1:9" ht="52.5" thickBot="1">
      <c r="A53" s="253"/>
      <c r="B53" s="92" t="s">
        <v>42</v>
      </c>
      <c r="C53" s="59">
        <v>234</v>
      </c>
      <c r="D53" s="60">
        <v>207</v>
      </c>
      <c r="E53" s="60">
        <v>207</v>
      </c>
      <c r="F53" s="60">
        <v>207</v>
      </c>
      <c r="G53" s="61">
        <f t="shared" si="2"/>
        <v>100</v>
      </c>
      <c r="H53" s="62">
        <f t="shared" si="0"/>
        <v>100</v>
      </c>
      <c r="I53" s="78">
        <f t="shared" si="1"/>
        <v>88.46153846153845</v>
      </c>
    </row>
    <row r="54" spans="1:9" ht="15">
      <c r="A54" s="251">
        <v>8</v>
      </c>
      <c r="B54" s="93" t="s">
        <v>43</v>
      </c>
      <c r="C54" s="51">
        <v>9602.5</v>
      </c>
      <c r="D54" s="52">
        <v>83560</v>
      </c>
      <c r="E54" s="52">
        <v>84100</v>
      </c>
      <c r="F54" s="52">
        <v>84300</v>
      </c>
      <c r="G54" s="54">
        <f t="shared" si="2"/>
        <v>100.23781212841855</v>
      </c>
      <c r="H54" s="55">
        <f t="shared" si="0"/>
        <v>100.88559119195789</v>
      </c>
      <c r="I54" s="80">
        <f t="shared" si="1"/>
        <v>877.8963811507421</v>
      </c>
    </row>
    <row r="55" spans="1:9" ht="15.75" thickBot="1">
      <c r="A55" s="253"/>
      <c r="B55" s="74" t="s">
        <v>17</v>
      </c>
      <c r="C55" s="70">
        <f>C54/C7/6*1000</f>
        <v>1111.400462962963</v>
      </c>
      <c r="D55" s="71">
        <f>D54/D7/6*1000</f>
        <v>11742.551995503092</v>
      </c>
      <c r="E55" s="71">
        <f>D54/D7/6*1000</f>
        <v>11742.551995503092</v>
      </c>
      <c r="F55" s="82">
        <f>F54/F7/6*1000</f>
        <v>11866.554054054055</v>
      </c>
      <c r="G55" s="61">
        <f t="shared" si="2"/>
        <v>101.05600604194429</v>
      </c>
      <c r="H55" s="62">
        <f t="shared" si="0"/>
        <v>101.05600604194429</v>
      </c>
      <c r="I55" s="78">
        <f t="shared" si="1"/>
        <v>1067.7118149130645</v>
      </c>
    </row>
    <row r="56" spans="1:9" ht="15">
      <c r="A56" s="251">
        <v>9</v>
      </c>
      <c r="B56" s="94" t="s">
        <v>44</v>
      </c>
      <c r="C56" s="95">
        <f>C58+C66+C67+C68+C69+C72+C73+C74+C75+C76+C77+C78</f>
        <v>781.6999999999999</v>
      </c>
      <c r="D56" s="96">
        <v>5837.2</v>
      </c>
      <c r="E56" s="96">
        <v>5840</v>
      </c>
      <c r="F56" s="97">
        <v>5880</v>
      </c>
      <c r="G56" s="54">
        <f t="shared" si="2"/>
        <v>100.68493150684932</v>
      </c>
      <c r="H56" s="55">
        <f t="shared" si="0"/>
        <v>100.73322826012472</v>
      </c>
      <c r="I56" s="80">
        <f t="shared" si="1"/>
        <v>752.2067289241397</v>
      </c>
    </row>
    <row r="57" spans="1:9" ht="15">
      <c r="A57" s="252"/>
      <c r="B57" s="28" t="s">
        <v>17</v>
      </c>
      <c r="C57" s="21">
        <f>C56/C7*1000/6</f>
        <v>90.47453703703702</v>
      </c>
      <c r="D57" s="22">
        <f>D56/D7*1000/6</f>
        <v>820.2922990444071</v>
      </c>
      <c r="E57" s="22">
        <f>E56/E7*1000/6</f>
        <v>817.2404142177443</v>
      </c>
      <c r="F57" s="31">
        <f>F56/F7*1000/6</f>
        <v>827.7027027027026</v>
      </c>
      <c r="G57" s="19">
        <f t="shared" si="2"/>
        <v>101.28019714920397</v>
      </c>
      <c r="H57" s="20">
        <f t="shared" si="0"/>
        <v>100.90338574029383</v>
      </c>
      <c r="I57" s="83">
        <f t="shared" si="1"/>
        <v>914.8460216644942</v>
      </c>
    </row>
    <row r="58" spans="1:9" ht="15">
      <c r="A58" s="252"/>
      <c r="B58" s="28" t="s">
        <v>45</v>
      </c>
      <c r="C58" s="32">
        <f>SUM(C59:C65)</f>
        <v>0</v>
      </c>
      <c r="D58" s="33">
        <f>SUM(D59:D65)</f>
        <v>0</v>
      </c>
      <c r="E58" s="33">
        <f>SUM(E59:E65)</f>
        <v>0</v>
      </c>
      <c r="F58" s="32">
        <f>SUM(F59:F65)</f>
        <v>0</v>
      </c>
      <c r="G58" s="19" t="e">
        <f t="shared" si="2"/>
        <v>#DIV/0!</v>
      </c>
      <c r="H58" s="20" t="e">
        <f t="shared" si="0"/>
        <v>#DIV/0!</v>
      </c>
      <c r="I58" s="83" t="e">
        <f t="shared" si="1"/>
        <v>#DIV/0!</v>
      </c>
    </row>
    <row r="59" spans="1:9" ht="15">
      <c r="A59" s="252"/>
      <c r="B59" s="7" t="s">
        <v>46</v>
      </c>
      <c r="C59" s="6"/>
      <c r="D59" s="6"/>
      <c r="E59" s="10"/>
      <c r="F59" s="6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52"/>
      <c r="B60" s="7" t="s">
        <v>47</v>
      </c>
      <c r="C60" s="6"/>
      <c r="D60" s="6"/>
      <c r="E60" s="10"/>
      <c r="F60" s="6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52"/>
      <c r="B61" s="7" t="s">
        <v>48</v>
      </c>
      <c r="C61" s="6"/>
      <c r="D61" s="6"/>
      <c r="E61" s="10"/>
      <c r="F61" s="6"/>
      <c r="G61" s="19" t="e">
        <f t="shared" si="2"/>
        <v>#DIV/0!</v>
      </c>
      <c r="H61" s="20" t="e">
        <f t="shared" si="0"/>
        <v>#DIV/0!</v>
      </c>
      <c r="I61" s="83" t="e">
        <f t="shared" si="1"/>
        <v>#DIV/0!</v>
      </c>
    </row>
    <row r="62" spans="1:9" ht="15">
      <c r="A62" s="252"/>
      <c r="B62" s="7" t="s">
        <v>49</v>
      </c>
      <c r="C62" s="6"/>
      <c r="D62" s="6"/>
      <c r="E62" s="10"/>
      <c r="F62" s="6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52"/>
      <c r="B63" s="7" t="s">
        <v>50</v>
      </c>
      <c r="C63" s="6"/>
      <c r="D63" s="6"/>
      <c r="E63" s="10"/>
      <c r="F63" s="6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52"/>
      <c r="B64" s="7" t="s">
        <v>51</v>
      </c>
      <c r="C64" s="6"/>
      <c r="D64" s="6"/>
      <c r="E64" s="10"/>
      <c r="F64" s="6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52"/>
      <c r="B65" s="7" t="s">
        <v>52</v>
      </c>
      <c r="C65" s="6"/>
      <c r="D65" s="6"/>
      <c r="E65" s="10"/>
      <c r="F65" s="6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52"/>
      <c r="B66" s="7" t="s">
        <v>53</v>
      </c>
      <c r="C66" s="6"/>
      <c r="D66" s="6"/>
      <c r="E66" s="10"/>
      <c r="F66" s="6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52"/>
      <c r="B67" s="7" t="s">
        <v>54</v>
      </c>
      <c r="C67" s="6">
        <v>617.4</v>
      </c>
      <c r="D67" s="10">
        <v>2782</v>
      </c>
      <c r="E67" s="10">
        <v>2762</v>
      </c>
      <c r="F67" s="13">
        <v>2770</v>
      </c>
      <c r="G67" s="19">
        <f t="shared" si="2"/>
        <v>100.2896451846488</v>
      </c>
      <c r="H67" s="20">
        <f t="shared" si="0"/>
        <v>99.568655643422</v>
      </c>
      <c r="I67" s="83">
        <f t="shared" si="1"/>
        <v>448.6556527372854</v>
      </c>
    </row>
    <row r="68" spans="1:9" ht="15">
      <c r="A68" s="252"/>
      <c r="B68" s="7" t="s">
        <v>55</v>
      </c>
      <c r="C68" s="6"/>
      <c r="D68" s="10">
        <v>1180</v>
      </c>
      <c r="E68" s="10">
        <v>1180</v>
      </c>
      <c r="F68" s="13">
        <v>1180</v>
      </c>
      <c r="G68" s="19">
        <f t="shared" si="2"/>
        <v>100</v>
      </c>
      <c r="H68" s="20">
        <f t="shared" si="0"/>
        <v>100</v>
      </c>
      <c r="I68" s="83" t="e">
        <f t="shared" si="1"/>
        <v>#DIV/0!</v>
      </c>
    </row>
    <row r="69" spans="1:9" ht="15">
      <c r="A69" s="252"/>
      <c r="B69" s="28" t="s">
        <v>56</v>
      </c>
      <c r="C69" s="32">
        <f>C70+C71</f>
        <v>164.29999999999998</v>
      </c>
      <c r="D69" s="33">
        <v>1510</v>
      </c>
      <c r="E69" s="33">
        <v>1410</v>
      </c>
      <c r="F69" s="29">
        <v>2010</v>
      </c>
      <c r="G69" s="19">
        <f t="shared" si="2"/>
        <v>142.5531914893617</v>
      </c>
      <c r="H69" s="20">
        <f t="shared" si="0"/>
        <v>133.11258278145695</v>
      </c>
      <c r="I69" s="83">
        <f t="shared" si="1"/>
        <v>1223.3718807060256</v>
      </c>
    </row>
    <row r="70" spans="1:9" ht="15">
      <c r="A70" s="252"/>
      <c r="B70" s="7" t="s">
        <v>57</v>
      </c>
      <c r="C70" s="6">
        <v>4.1</v>
      </c>
      <c r="D70" s="10">
        <v>38.6</v>
      </c>
      <c r="E70" s="10">
        <v>32</v>
      </c>
      <c r="F70" s="13">
        <v>41.7</v>
      </c>
      <c r="G70" s="19">
        <f t="shared" si="2"/>
        <v>130.3125</v>
      </c>
      <c r="H70" s="20">
        <f t="shared" si="0"/>
        <v>108.03108808290156</v>
      </c>
      <c r="I70" s="83">
        <f t="shared" si="1"/>
        <v>1017.0731707317075</v>
      </c>
    </row>
    <row r="71" spans="1:9" ht="15">
      <c r="A71" s="252"/>
      <c r="B71" s="7" t="s">
        <v>58</v>
      </c>
      <c r="C71" s="6">
        <v>160.2</v>
      </c>
      <c r="D71" s="14">
        <v>1471.4</v>
      </c>
      <c r="E71" s="10">
        <v>1378</v>
      </c>
      <c r="F71" s="13">
        <v>1968.3</v>
      </c>
      <c r="G71" s="19">
        <f t="shared" si="2"/>
        <v>142.83744557329464</v>
      </c>
      <c r="H71" s="20">
        <f t="shared" si="0"/>
        <v>133.77055865162427</v>
      </c>
      <c r="I71" s="83">
        <f t="shared" si="1"/>
        <v>1228.6516853932585</v>
      </c>
    </row>
    <row r="72" spans="1:9" ht="15">
      <c r="A72" s="252"/>
      <c r="B72" s="7" t="s">
        <v>59</v>
      </c>
      <c r="C72" s="6"/>
      <c r="D72" s="10">
        <v>28.1</v>
      </c>
      <c r="E72" s="10">
        <v>15</v>
      </c>
      <c r="F72" s="13">
        <v>2</v>
      </c>
      <c r="G72" s="19">
        <f t="shared" si="2"/>
        <v>13.333333333333334</v>
      </c>
      <c r="H72" s="20">
        <f t="shared" si="0"/>
        <v>7.117437722419928</v>
      </c>
      <c r="I72" s="83" t="e">
        <f t="shared" si="1"/>
        <v>#DIV/0!</v>
      </c>
    </row>
    <row r="73" spans="1:9" ht="15">
      <c r="A73" s="252"/>
      <c r="B73" s="7" t="s">
        <v>60</v>
      </c>
      <c r="C73" s="6"/>
      <c r="D73" s="10">
        <v>92</v>
      </c>
      <c r="E73" s="10">
        <v>92</v>
      </c>
      <c r="F73" s="13">
        <v>96</v>
      </c>
      <c r="G73" s="19">
        <f t="shared" si="2"/>
        <v>104.34782608695652</v>
      </c>
      <c r="H73" s="20">
        <f t="shared" si="0"/>
        <v>104.34782608695652</v>
      </c>
      <c r="I73" s="83" t="e">
        <f t="shared" si="1"/>
        <v>#DIV/0!</v>
      </c>
    </row>
    <row r="74" spans="1:9" ht="15">
      <c r="A74" s="252"/>
      <c r="B74" s="7" t="s">
        <v>61</v>
      </c>
      <c r="C74" s="6"/>
      <c r="D74" s="10">
        <v>51.5</v>
      </c>
      <c r="E74" s="10">
        <v>51</v>
      </c>
      <c r="F74" s="10">
        <v>52</v>
      </c>
      <c r="G74" s="19">
        <f t="shared" si="2"/>
        <v>101.96078431372548</v>
      </c>
      <c r="H74" s="20">
        <f t="shared" si="0"/>
        <v>100.97087378640776</v>
      </c>
      <c r="I74" s="83" t="e">
        <f t="shared" si="1"/>
        <v>#DIV/0!</v>
      </c>
    </row>
    <row r="75" spans="1:9" ht="15">
      <c r="A75" s="252"/>
      <c r="B75" s="7" t="s">
        <v>62</v>
      </c>
      <c r="C75" s="6"/>
      <c r="D75" s="10">
        <v>132.6</v>
      </c>
      <c r="E75" s="10">
        <v>168.6</v>
      </c>
      <c r="F75" s="13">
        <v>70.9</v>
      </c>
      <c r="G75" s="19">
        <f t="shared" si="2"/>
        <v>42.05219454329775</v>
      </c>
      <c r="H75" s="20">
        <f aca="true" t="shared" si="3" ref="H75:H119">F75/D75*100</f>
        <v>53.469079939668184</v>
      </c>
      <c r="I75" s="83" t="e">
        <f aca="true" t="shared" si="4" ref="I75:I119">F75/C75*100</f>
        <v>#DIV/0!</v>
      </c>
    </row>
    <row r="76" spans="1:9" ht="15">
      <c r="A76" s="252"/>
      <c r="B76" s="7" t="s">
        <v>63</v>
      </c>
      <c r="C76" s="6"/>
      <c r="D76" s="10">
        <v>45</v>
      </c>
      <c r="E76" s="10">
        <v>35</v>
      </c>
      <c r="F76" s="13">
        <v>65</v>
      </c>
      <c r="G76" s="19">
        <f aca="true" t="shared" si="5" ref="G76:G119">F76/E76*100</f>
        <v>185.71428571428572</v>
      </c>
      <c r="H76" s="20">
        <f t="shared" si="3"/>
        <v>144.44444444444443</v>
      </c>
      <c r="I76" s="83" t="e">
        <f t="shared" si="4"/>
        <v>#DIV/0!</v>
      </c>
    </row>
    <row r="77" spans="1:9" ht="15">
      <c r="A77" s="252"/>
      <c r="B77" s="7" t="s">
        <v>64</v>
      </c>
      <c r="C77" s="6"/>
      <c r="D77" s="10"/>
      <c r="E77" s="10"/>
      <c r="F77" s="6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53"/>
      <c r="B78" s="58" t="s">
        <v>160</v>
      </c>
      <c r="C78" s="59"/>
      <c r="D78" s="60">
        <v>16</v>
      </c>
      <c r="E78" s="60">
        <v>16</v>
      </c>
      <c r="F78" s="59">
        <v>8.6</v>
      </c>
      <c r="G78" s="61">
        <f t="shared" si="5"/>
        <v>53.75</v>
      </c>
      <c r="H78" s="62">
        <f t="shared" si="3"/>
        <v>53.75</v>
      </c>
      <c r="I78" s="78" t="e">
        <f t="shared" si="4"/>
        <v>#DIV/0!</v>
      </c>
    </row>
    <row r="79" spans="1:10" ht="39">
      <c r="A79" s="247">
        <v>10</v>
      </c>
      <c r="B79" s="98" t="s">
        <v>65</v>
      </c>
      <c r="C79" s="95">
        <f>C80+C81</f>
        <v>0</v>
      </c>
      <c r="D79" s="96">
        <v>8661.7</v>
      </c>
      <c r="E79" s="96">
        <v>8000</v>
      </c>
      <c r="F79" s="99">
        <v>11030</v>
      </c>
      <c r="G79" s="54">
        <f t="shared" si="5"/>
        <v>137.875</v>
      </c>
      <c r="H79" s="55">
        <f t="shared" si="3"/>
        <v>127.34220764976851</v>
      </c>
      <c r="I79" s="80" t="e">
        <f t="shared" si="4"/>
        <v>#DIV/0!</v>
      </c>
      <c r="J79" s="3"/>
    </row>
    <row r="80" spans="1:10" ht="15">
      <c r="A80" s="248"/>
      <c r="B80" s="7" t="s">
        <v>66</v>
      </c>
      <c r="C80" s="6"/>
      <c r="D80" s="10">
        <v>1981.7</v>
      </c>
      <c r="E80" s="10">
        <v>500</v>
      </c>
      <c r="F80" s="15">
        <v>400</v>
      </c>
      <c r="G80" s="19">
        <f t="shared" si="5"/>
        <v>80</v>
      </c>
      <c r="H80" s="20">
        <f t="shared" si="3"/>
        <v>20.184689912701216</v>
      </c>
      <c r="I80" s="83" t="e">
        <f t="shared" si="4"/>
        <v>#DIV/0!</v>
      </c>
      <c r="J80" s="3"/>
    </row>
    <row r="81" spans="1:10" ht="15">
      <c r="A81" s="248"/>
      <c r="B81" s="5" t="s">
        <v>67</v>
      </c>
      <c r="C81" s="6"/>
      <c r="D81" s="10">
        <v>6680</v>
      </c>
      <c r="E81" s="10">
        <v>7500</v>
      </c>
      <c r="F81" s="15">
        <v>10630</v>
      </c>
      <c r="G81" s="19">
        <f t="shared" si="5"/>
        <v>141.73333333333332</v>
      </c>
      <c r="H81" s="20">
        <f t="shared" si="3"/>
        <v>159.1317365269461</v>
      </c>
      <c r="I81" s="83" t="e">
        <f t="shared" si="4"/>
        <v>#DIV/0!</v>
      </c>
      <c r="J81" s="3"/>
    </row>
    <row r="82" spans="1:10" ht="39.75" thickBot="1">
      <c r="A82" s="249"/>
      <c r="B82" s="92" t="s">
        <v>68</v>
      </c>
      <c r="C82" s="59">
        <v>0</v>
      </c>
      <c r="D82" s="60">
        <v>0</v>
      </c>
      <c r="E82" s="60">
        <v>0</v>
      </c>
      <c r="F82" s="178">
        <v>0</v>
      </c>
      <c r="G82" s="61" t="e">
        <f t="shared" si="5"/>
        <v>#DIV/0!</v>
      </c>
      <c r="H82" s="62" t="e">
        <f t="shared" si="3"/>
        <v>#DIV/0!</v>
      </c>
      <c r="I82" s="78" t="e">
        <f t="shared" si="4"/>
        <v>#DIV/0!</v>
      </c>
      <c r="J82" s="3"/>
    </row>
    <row r="83" spans="1:10" ht="15">
      <c r="A83" s="247">
        <v>11</v>
      </c>
      <c r="B83" s="64" t="s">
        <v>69</v>
      </c>
      <c r="C83" s="64">
        <v>31700</v>
      </c>
      <c r="D83" s="93">
        <v>25940</v>
      </c>
      <c r="E83" s="93">
        <v>26229</v>
      </c>
      <c r="F83" s="180">
        <v>26229</v>
      </c>
      <c r="G83" s="54">
        <f t="shared" si="5"/>
        <v>100</v>
      </c>
      <c r="H83" s="55">
        <f t="shared" si="3"/>
        <v>101.11410948342328</v>
      </c>
      <c r="I83" s="80">
        <f t="shared" si="4"/>
        <v>82.74132492113566</v>
      </c>
      <c r="J83" s="3"/>
    </row>
    <row r="84" spans="1:10" ht="26.25">
      <c r="A84" s="248"/>
      <c r="B84" s="23" t="s">
        <v>70</v>
      </c>
      <c r="C84" s="34">
        <f>C83/C7</f>
        <v>22.01388888888889</v>
      </c>
      <c r="D84" s="35">
        <f>D83/D7</f>
        <v>21.871838111298484</v>
      </c>
      <c r="E84" s="35">
        <f>E83/E7</f>
        <v>22.022670025188916</v>
      </c>
      <c r="F84" s="36">
        <f>F83/F7</f>
        <v>22.15287162162162</v>
      </c>
      <c r="G84" s="19">
        <f t="shared" si="5"/>
        <v>100.59121621621622</v>
      </c>
      <c r="H84" s="20">
        <f t="shared" si="3"/>
        <v>101.28491034403717</v>
      </c>
      <c r="I84" s="83">
        <f t="shared" si="4"/>
        <v>100.6313411203001</v>
      </c>
      <c r="J84" s="3"/>
    </row>
    <row r="85" spans="1:10" ht="52.5" thickBot="1">
      <c r="A85" s="249"/>
      <c r="B85" s="81" t="s">
        <v>71</v>
      </c>
      <c r="C85" s="70">
        <f>C82/C83*100</f>
        <v>0</v>
      </c>
      <c r="D85" s="71">
        <f>D82/D83*100</f>
        <v>0</v>
      </c>
      <c r="E85" s="71">
        <f>E82/E83*100</f>
        <v>0</v>
      </c>
      <c r="F85" s="102">
        <f>F82/F83*100</f>
        <v>0</v>
      </c>
      <c r="G85" s="61" t="e">
        <f t="shared" si="5"/>
        <v>#DIV/0!</v>
      </c>
      <c r="H85" s="62" t="e">
        <f t="shared" si="3"/>
        <v>#DIV/0!</v>
      </c>
      <c r="I85" s="78" t="e">
        <f t="shared" si="4"/>
        <v>#DIV/0!</v>
      </c>
      <c r="J85" s="3"/>
    </row>
    <row r="86" spans="1:10" ht="26.25">
      <c r="A86" s="247">
        <v>12</v>
      </c>
      <c r="B86" s="79" t="s">
        <v>72</v>
      </c>
      <c r="C86" s="51"/>
      <c r="D86" s="52">
        <v>1</v>
      </c>
      <c r="E86" s="52">
        <v>5</v>
      </c>
      <c r="F86" s="103">
        <v>1</v>
      </c>
      <c r="G86" s="54">
        <f t="shared" si="5"/>
        <v>20</v>
      </c>
      <c r="H86" s="55">
        <f t="shared" si="3"/>
        <v>100</v>
      </c>
      <c r="I86" s="80" t="e">
        <f t="shared" si="4"/>
        <v>#DIV/0!</v>
      </c>
      <c r="J86" s="3"/>
    </row>
    <row r="87" spans="1:10" ht="27" thickBot="1">
      <c r="A87" s="249"/>
      <c r="B87" s="81" t="s">
        <v>73</v>
      </c>
      <c r="C87" s="75">
        <f>C86*1000/C7</f>
        <v>0</v>
      </c>
      <c r="D87" s="105">
        <f>D86*1000/D7</f>
        <v>0.8431703204047217</v>
      </c>
      <c r="E87" s="105">
        <f>E86*1000/E7</f>
        <v>4.198152812762385</v>
      </c>
      <c r="F87" s="105">
        <f>F86*1000/F7</f>
        <v>0.8445945945945946</v>
      </c>
      <c r="G87" s="61">
        <f t="shared" si="5"/>
        <v>20.118243243243242</v>
      </c>
      <c r="H87" s="62">
        <f t="shared" si="3"/>
        <v>100.16891891891892</v>
      </c>
      <c r="I87" s="78" t="e">
        <f t="shared" si="4"/>
        <v>#DIV/0!</v>
      </c>
      <c r="J87" s="3"/>
    </row>
    <row r="88" spans="1:10" ht="26.25">
      <c r="A88" s="247">
        <v>13</v>
      </c>
      <c r="B88" s="79" t="s">
        <v>74</v>
      </c>
      <c r="C88" s="51"/>
      <c r="D88" s="52">
        <v>24</v>
      </c>
      <c r="E88" s="52">
        <v>24</v>
      </c>
      <c r="F88" s="155">
        <v>24</v>
      </c>
      <c r="G88" s="54">
        <f t="shared" si="5"/>
        <v>100</v>
      </c>
      <c r="H88" s="55">
        <f t="shared" si="3"/>
        <v>100</v>
      </c>
      <c r="I88" s="80" t="e">
        <f t="shared" si="4"/>
        <v>#DIV/0!</v>
      </c>
      <c r="J88" s="3"/>
    </row>
    <row r="89" spans="1:10" ht="26.25">
      <c r="A89" s="248"/>
      <c r="B89" s="8" t="s">
        <v>75</v>
      </c>
      <c r="C89" s="6">
        <v>0</v>
      </c>
      <c r="D89" s="10">
        <v>0</v>
      </c>
      <c r="E89" s="10">
        <v>0</v>
      </c>
      <c r="F89" s="156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49"/>
      <c r="B90" s="81" t="s">
        <v>76</v>
      </c>
      <c r="C90" s="75">
        <f>(C88+C89)*1000/C7</f>
        <v>0</v>
      </c>
      <c r="D90" s="105">
        <f>(D88+D89)*1000/D7</f>
        <v>20.236087689713322</v>
      </c>
      <c r="E90" s="105">
        <f>(E88+E89)*1000/E7</f>
        <v>20.151133501259444</v>
      </c>
      <c r="F90" s="105">
        <f>(F88+F89)*1000/F7</f>
        <v>20.27027027027027</v>
      </c>
      <c r="G90" s="61">
        <f t="shared" si="5"/>
        <v>100.59121621621622</v>
      </c>
      <c r="H90" s="62">
        <f t="shared" si="3"/>
        <v>100.16891891891892</v>
      </c>
      <c r="I90" s="78" t="e">
        <f t="shared" si="4"/>
        <v>#DIV/0!</v>
      </c>
      <c r="J90" s="3"/>
    </row>
    <row r="91" spans="1:10" ht="50.25" customHeight="1">
      <c r="A91" s="247">
        <v>14</v>
      </c>
      <c r="B91" s="79" t="s">
        <v>77</v>
      </c>
      <c r="C91" s="51"/>
      <c r="D91" s="52">
        <v>524</v>
      </c>
      <c r="E91" s="52">
        <v>524</v>
      </c>
      <c r="F91" s="155">
        <v>524</v>
      </c>
      <c r="G91" s="54">
        <f t="shared" si="5"/>
        <v>100</v>
      </c>
      <c r="H91" s="55">
        <f t="shared" si="3"/>
        <v>100</v>
      </c>
      <c r="I91" s="80" t="e">
        <f t="shared" si="4"/>
        <v>#DIV/0!</v>
      </c>
      <c r="J91" s="3"/>
    </row>
    <row r="92" spans="1:10" ht="39.75" thickBot="1">
      <c r="A92" s="249"/>
      <c r="B92" s="81" t="s">
        <v>78</v>
      </c>
      <c r="C92" s="104">
        <f>C91/C7*100</f>
        <v>0</v>
      </c>
      <c r="D92" s="71">
        <f>D91/D7*100</f>
        <v>44.18212478920742</v>
      </c>
      <c r="E92" s="71">
        <f>E91/E7*100</f>
        <v>43.99664147774979</v>
      </c>
      <c r="F92" s="71">
        <f>F91/F7*100</f>
        <v>44.25675675675676</v>
      </c>
      <c r="G92" s="61">
        <f t="shared" si="5"/>
        <v>100.59121621621622</v>
      </c>
      <c r="H92" s="62">
        <f t="shared" si="3"/>
        <v>100.16891891891892</v>
      </c>
      <c r="I92" s="78" t="e">
        <f t="shared" si="4"/>
        <v>#DIV/0!</v>
      </c>
      <c r="J92" s="3"/>
    </row>
    <row r="93" spans="1:10" ht="15">
      <c r="A93" s="247">
        <v>15</v>
      </c>
      <c r="B93" s="64" t="s">
        <v>79</v>
      </c>
      <c r="C93" s="51">
        <v>16</v>
      </c>
      <c r="D93" s="52">
        <v>27</v>
      </c>
      <c r="E93" s="155">
        <v>10</v>
      </c>
      <c r="F93" s="232">
        <v>17</v>
      </c>
      <c r="G93" s="54">
        <f t="shared" si="5"/>
        <v>170</v>
      </c>
      <c r="H93" s="55">
        <f t="shared" si="3"/>
        <v>62.96296296296296</v>
      </c>
      <c r="I93" s="80">
        <f t="shared" si="4"/>
        <v>106.25</v>
      </c>
      <c r="J93" s="3"/>
    </row>
    <row r="94" spans="1:10" ht="15">
      <c r="A94" s="248"/>
      <c r="B94" s="7" t="s">
        <v>80</v>
      </c>
      <c r="C94" s="6">
        <v>16</v>
      </c>
      <c r="D94" s="10">
        <v>15</v>
      </c>
      <c r="E94" s="156">
        <v>10</v>
      </c>
      <c r="F94" s="233">
        <v>16</v>
      </c>
      <c r="G94" s="19">
        <f t="shared" si="5"/>
        <v>160</v>
      </c>
      <c r="H94" s="20">
        <f t="shared" si="3"/>
        <v>106.66666666666667</v>
      </c>
      <c r="I94" s="83">
        <f t="shared" si="4"/>
        <v>100</v>
      </c>
      <c r="J94" s="3"/>
    </row>
    <row r="95" spans="1:10" ht="15">
      <c r="A95" s="248"/>
      <c r="B95" s="28" t="s">
        <v>81</v>
      </c>
      <c r="C95" s="24">
        <f>C94/C93</f>
        <v>1</v>
      </c>
      <c r="D95" s="25">
        <f>D94/D93</f>
        <v>0.5555555555555556</v>
      </c>
      <c r="E95" s="25">
        <f>E94/E93</f>
        <v>1</v>
      </c>
      <c r="F95" s="25">
        <f>F94/F93</f>
        <v>0.9411764705882353</v>
      </c>
      <c r="G95" s="19">
        <f t="shared" si="5"/>
        <v>94.11764705882352</v>
      </c>
      <c r="H95" s="20">
        <f t="shared" si="3"/>
        <v>169.41176470588235</v>
      </c>
      <c r="I95" s="83">
        <f t="shared" si="4"/>
        <v>94.11764705882352</v>
      </c>
      <c r="J95" s="3"/>
    </row>
    <row r="96" spans="1:10" ht="39">
      <c r="A96" s="248"/>
      <c r="B96" s="8" t="s">
        <v>82</v>
      </c>
      <c r="C96" s="6">
        <v>0</v>
      </c>
      <c r="D96" s="10">
        <v>0</v>
      </c>
      <c r="E96" s="156">
        <v>0</v>
      </c>
      <c r="F96" s="157">
        <v>0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48"/>
      <c r="B97" s="23" t="s">
        <v>83</v>
      </c>
      <c r="C97" s="24">
        <f>C96/C93</f>
        <v>0</v>
      </c>
      <c r="D97" s="25">
        <f>D96/D93</f>
        <v>0</v>
      </c>
      <c r="E97" s="25">
        <f>E96/E93</f>
        <v>0</v>
      </c>
      <c r="F97" s="24">
        <f>F96/F93</f>
        <v>0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48"/>
      <c r="B98" s="30" t="s">
        <v>84</v>
      </c>
      <c r="C98" s="38">
        <f>C93*100000/C7</f>
        <v>1111.111111111111</v>
      </c>
      <c r="D98" s="37">
        <f>D93*100000/D7</f>
        <v>2276.5598650927486</v>
      </c>
      <c r="E98" s="37">
        <f>E93*100000/E7</f>
        <v>839.6305625524769</v>
      </c>
      <c r="F98" s="38">
        <f>F93*100000/F7</f>
        <v>1435.8108108108108</v>
      </c>
      <c r="G98" s="19">
        <f t="shared" si="5"/>
        <v>171.00506756756758</v>
      </c>
      <c r="H98" s="20">
        <f t="shared" si="3"/>
        <v>63.06931931931933</v>
      </c>
      <c r="I98" s="83">
        <f t="shared" si="4"/>
        <v>129.22297297297297</v>
      </c>
      <c r="J98" s="3"/>
    </row>
    <row r="99" spans="1:10" ht="15.75" thickBot="1">
      <c r="A99" s="249"/>
      <c r="B99" s="58" t="s">
        <v>85</v>
      </c>
      <c r="C99" s="59">
        <v>0</v>
      </c>
      <c r="D99" s="60">
        <v>0</v>
      </c>
      <c r="E99" s="158">
        <v>0</v>
      </c>
      <c r="F99" s="159">
        <v>0</v>
      </c>
      <c r="G99" s="61" t="e">
        <f t="shared" si="5"/>
        <v>#DIV/0!</v>
      </c>
      <c r="H99" s="62" t="e">
        <f t="shared" si="3"/>
        <v>#DIV/0!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86</v>
      </c>
      <c r="C100" s="108">
        <v>311.74</v>
      </c>
      <c r="D100" s="109">
        <v>357.6</v>
      </c>
      <c r="E100" s="109">
        <v>135.4</v>
      </c>
      <c r="F100" s="230">
        <v>96</v>
      </c>
      <c r="G100" s="110">
        <f t="shared" si="5"/>
        <v>70.90103397341211</v>
      </c>
      <c r="H100" s="111">
        <f t="shared" si="3"/>
        <v>26.845637583892618</v>
      </c>
      <c r="I100" s="112">
        <f t="shared" si="4"/>
        <v>30.794893180214277</v>
      </c>
      <c r="J100" s="3"/>
    </row>
    <row r="101" spans="1:10" ht="42.75" customHeight="1">
      <c r="A101" s="247">
        <v>17</v>
      </c>
      <c r="B101" s="79" t="s">
        <v>87</v>
      </c>
      <c r="C101" s="51"/>
      <c r="D101" s="52">
        <v>877.9</v>
      </c>
      <c r="E101" s="52">
        <v>978.6</v>
      </c>
      <c r="F101" s="231">
        <v>289.5</v>
      </c>
      <c r="G101" s="54">
        <f t="shared" si="5"/>
        <v>29.583077866339668</v>
      </c>
      <c r="H101" s="55">
        <f t="shared" si="3"/>
        <v>32.976421004670236</v>
      </c>
      <c r="I101" s="80" t="e">
        <f t="shared" si="4"/>
        <v>#DIV/0!</v>
      </c>
      <c r="J101" s="3"/>
    </row>
    <row r="102" spans="1:10" ht="39" customHeight="1">
      <c r="A102" s="248"/>
      <c r="B102" s="8" t="s">
        <v>88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49"/>
      <c r="B103" s="81" t="s">
        <v>89</v>
      </c>
      <c r="C103" s="66" t="e">
        <f>C102/C101</f>
        <v>#DIV/0!</v>
      </c>
      <c r="D103" s="67">
        <f>D102/D101</f>
        <v>0</v>
      </c>
      <c r="E103" s="67">
        <f>E102/E101</f>
        <v>0</v>
      </c>
      <c r="F103" s="66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47">
        <v>18</v>
      </c>
      <c r="B104" s="79" t="s">
        <v>90</v>
      </c>
      <c r="C104" s="51"/>
      <c r="D104" s="52">
        <v>0</v>
      </c>
      <c r="E104" s="52">
        <v>1186</v>
      </c>
      <c r="F104" s="183">
        <v>1184</v>
      </c>
      <c r="G104" s="54">
        <f t="shared" si="5"/>
        <v>99.83136593591905</v>
      </c>
      <c r="H104" s="55" t="e">
        <f t="shared" si="3"/>
        <v>#DIV/0!</v>
      </c>
      <c r="I104" s="80" t="e">
        <f t="shared" si="4"/>
        <v>#DIV/0!</v>
      </c>
      <c r="J104" s="3"/>
    </row>
    <row r="105" spans="1:10" ht="52.5" thickBot="1">
      <c r="A105" s="249"/>
      <c r="B105" s="81" t="s">
        <v>91</v>
      </c>
      <c r="C105" s="114">
        <f>C104/C7</f>
        <v>0</v>
      </c>
      <c r="D105" s="115">
        <f>D104/D7</f>
        <v>0</v>
      </c>
      <c r="E105" s="115">
        <f>E104/E7</f>
        <v>0.9958018471872376</v>
      </c>
      <c r="F105" s="116">
        <v>1</v>
      </c>
      <c r="G105" s="61">
        <f t="shared" si="5"/>
        <v>100.42158516020237</v>
      </c>
      <c r="H105" s="62" t="e">
        <f t="shared" si="3"/>
        <v>#DIV/0!</v>
      </c>
      <c r="I105" s="78" t="e">
        <f t="shared" si="4"/>
        <v>#DIV/0!</v>
      </c>
      <c r="J105" s="3"/>
    </row>
    <row r="106" spans="1:10" ht="39">
      <c r="A106" s="247">
        <v>19</v>
      </c>
      <c r="B106" s="79" t="s">
        <v>92</v>
      </c>
      <c r="C106" s="51">
        <v>31.2</v>
      </c>
      <c r="D106" s="52">
        <v>31.2</v>
      </c>
      <c r="E106" s="52">
        <v>31.2</v>
      </c>
      <c r="F106" s="155">
        <v>31.2</v>
      </c>
      <c r="G106" s="54">
        <f t="shared" si="5"/>
        <v>100</v>
      </c>
      <c r="H106" s="55">
        <f t="shared" si="3"/>
        <v>100</v>
      </c>
      <c r="I106" s="80">
        <f t="shared" si="4"/>
        <v>100</v>
      </c>
      <c r="J106" s="3"/>
    </row>
    <row r="107" spans="1:10" ht="61.5" customHeight="1">
      <c r="A107" s="248"/>
      <c r="B107" s="8" t="s">
        <v>93</v>
      </c>
      <c r="C107" s="6">
        <v>27.8</v>
      </c>
      <c r="D107" s="10">
        <v>15.6</v>
      </c>
      <c r="E107" s="10">
        <v>15.6</v>
      </c>
      <c r="F107" s="156">
        <v>15.6</v>
      </c>
      <c r="G107" s="19">
        <f t="shared" si="5"/>
        <v>100</v>
      </c>
      <c r="H107" s="20">
        <f t="shared" si="3"/>
        <v>100</v>
      </c>
      <c r="I107" s="83">
        <f t="shared" si="4"/>
        <v>56.11510791366906</v>
      </c>
      <c r="J107" s="3"/>
    </row>
    <row r="108" spans="1:10" ht="104.25" customHeight="1" thickBot="1">
      <c r="A108" s="249"/>
      <c r="B108" s="81" t="s">
        <v>94</v>
      </c>
      <c r="C108" s="114">
        <f>C107/C106</f>
        <v>0.8910256410256411</v>
      </c>
      <c r="D108" s="115">
        <f>D107/D106</f>
        <v>0.5</v>
      </c>
      <c r="E108" s="115">
        <f>E107/E106</f>
        <v>0.5</v>
      </c>
      <c r="F108" s="115">
        <f>F107/F106</f>
        <v>0.5</v>
      </c>
      <c r="G108" s="61">
        <f t="shared" si="5"/>
        <v>100</v>
      </c>
      <c r="H108" s="62">
        <f t="shared" si="3"/>
        <v>100</v>
      </c>
      <c r="I108" s="78">
        <f t="shared" si="4"/>
        <v>56.11510791366906</v>
      </c>
      <c r="J108" s="3"/>
    </row>
    <row r="109" spans="1:10" ht="26.25">
      <c r="A109" s="247">
        <v>20</v>
      </c>
      <c r="B109" s="79" t="s">
        <v>155</v>
      </c>
      <c r="C109" s="51">
        <v>41298</v>
      </c>
      <c r="D109" s="52">
        <v>41298</v>
      </c>
      <c r="E109" s="52">
        <v>41298</v>
      </c>
      <c r="F109" s="155">
        <v>43230</v>
      </c>
      <c r="G109" s="54">
        <f t="shared" si="5"/>
        <v>104.6781926485544</v>
      </c>
      <c r="H109" s="55">
        <f t="shared" si="3"/>
        <v>104.6781926485544</v>
      </c>
      <c r="I109" s="80">
        <f t="shared" si="4"/>
        <v>104.6781926485544</v>
      </c>
      <c r="J109" s="3"/>
    </row>
    <row r="110" spans="1:10" ht="51.75">
      <c r="A110" s="248"/>
      <c r="B110" s="8" t="s">
        <v>156</v>
      </c>
      <c r="C110" s="6">
        <v>12458</v>
      </c>
      <c r="D110" s="10">
        <v>12458</v>
      </c>
      <c r="E110" s="10">
        <v>12458</v>
      </c>
      <c r="F110" s="156">
        <v>31810</v>
      </c>
      <c r="G110" s="19">
        <f t="shared" si="5"/>
        <v>255.33793546315619</v>
      </c>
      <c r="H110" s="20">
        <f t="shared" si="3"/>
        <v>255.33793546315619</v>
      </c>
      <c r="I110" s="83">
        <f t="shared" si="4"/>
        <v>255.33793546315619</v>
      </c>
      <c r="J110" s="3"/>
    </row>
    <row r="111" spans="1:10" ht="65.25" thickBot="1">
      <c r="A111" s="249"/>
      <c r="B111" s="81" t="s">
        <v>95</v>
      </c>
      <c r="C111" s="114">
        <f>C110/C109</f>
        <v>0.3016610973897041</v>
      </c>
      <c r="D111" s="115">
        <f>D110/D109</f>
        <v>0.3016610973897041</v>
      </c>
      <c r="E111" s="115">
        <f>E110/E109</f>
        <v>0.3016610973897041</v>
      </c>
      <c r="F111" s="115">
        <f>F110/F109</f>
        <v>0.7358315984270183</v>
      </c>
      <c r="G111" s="61">
        <f t="shared" si="5"/>
        <v>243.9265801239284</v>
      </c>
      <c r="H111" s="62">
        <f t="shared" si="3"/>
        <v>243.9265801239284</v>
      </c>
      <c r="I111" s="78">
        <f t="shared" si="4"/>
        <v>243.9265801239284</v>
      </c>
      <c r="J111" s="3"/>
    </row>
    <row r="112" spans="1:10" ht="39">
      <c r="A112" s="247">
        <v>21</v>
      </c>
      <c r="B112" s="79" t="s">
        <v>103</v>
      </c>
      <c r="C112" s="51">
        <v>59</v>
      </c>
      <c r="D112" s="52">
        <v>42</v>
      </c>
      <c r="E112" s="52">
        <v>42</v>
      </c>
      <c r="F112" s="184">
        <v>46</v>
      </c>
      <c r="G112" s="54">
        <f t="shared" si="5"/>
        <v>109.52380952380953</v>
      </c>
      <c r="H112" s="55">
        <f t="shared" si="3"/>
        <v>109.52380952380953</v>
      </c>
      <c r="I112" s="80">
        <f t="shared" si="4"/>
        <v>77.96610169491525</v>
      </c>
      <c r="J112" s="3"/>
    </row>
    <row r="113" spans="1:10" ht="26.25">
      <c r="A113" s="248"/>
      <c r="B113" s="8" t="s">
        <v>96</v>
      </c>
      <c r="C113" s="6">
        <v>36</v>
      </c>
      <c r="D113" s="10">
        <v>42</v>
      </c>
      <c r="E113" s="10">
        <v>42</v>
      </c>
      <c r="F113" s="156">
        <v>46</v>
      </c>
      <c r="G113" s="19">
        <f t="shared" si="5"/>
        <v>109.52380952380953</v>
      </c>
      <c r="H113" s="20">
        <f t="shared" si="3"/>
        <v>109.52380952380953</v>
      </c>
      <c r="I113" s="83">
        <f t="shared" si="4"/>
        <v>127.77777777777777</v>
      </c>
      <c r="J113" s="3"/>
    </row>
    <row r="114" spans="1:10" ht="27" thickBot="1">
      <c r="A114" s="249"/>
      <c r="B114" s="81" t="s">
        <v>97</v>
      </c>
      <c r="C114" s="114">
        <f>C113/C112</f>
        <v>0.6101694915254238</v>
      </c>
      <c r="D114" s="115">
        <f>D113/D112</f>
        <v>1</v>
      </c>
      <c r="E114" s="115">
        <f>E113/E112</f>
        <v>1</v>
      </c>
      <c r="F114" s="115">
        <f>F113/F112</f>
        <v>1</v>
      </c>
      <c r="G114" s="61">
        <f t="shared" si="5"/>
        <v>100</v>
      </c>
      <c r="H114" s="62">
        <f t="shared" si="3"/>
        <v>100</v>
      </c>
      <c r="I114" s="78">
        <f t="shared" si="4"/>
        <v>163.88888888888889</v>
      </c>
      <c r="J114" s="3"/>
    </row>
    <row r="115" spans="1:10" ht="42" customHeight="1">
      <c r="A115" s="247">
        <v>22</v>
      </c>
      <c r="B115" s="79" t="s">
        <v>98</v>
      </c>
      <c r="C115" s="51">
        <v>10376</v>
      </c>
      <c r="D115" s="52">
        <v>5874</v>
      </c>
      <c r="E115" s="52">
        <v>5394</v>
      </c>
      <c r="F115" s="228">
        <v>3439</v>
      </c>
      <c r="G115" s="54">
        <f t="shared" si="5"/>
        <v>63.75602521319985</v>
      </c>
      <c r="H115" s="55">
        <f t="shared" si="3"/>
        <v>58.54613551242765</v>
      </c>
      <c r="I115" s="80">
        <f t="shared" si="4"/>
        <v>33.1437933693138</v>
      </c>
      <c r="J115" s="3"/>
    </row>
    <row r="116" spans="1:10" ht="51.75">
      <c r="A116" s="248"/>
      <c r="B116" s="8" t="s">
        <v>99</v>
      </c>
      <c r="C116" s="6"/>
      <c r="D116" s="14">
        <v>1100</v>
      </c>
      <c r="E116" s="10">
        <v>1780</v>
      </c>
      <c r="F116" s="229">
        <v>90</v>
      </c>
      <c r="G116" s="19">
        <f t="shared" si="5"/>
        <v>5.056179775280898</v>
      </c>
      <c r="H116" s="20">
        <f t="shared" si="3"/>
        <v>8.181818181818182</v>
      </c>
      <c r="I116" s="83" t="e">
        <f t="shared" si="4"/>
        <v>#DIV/0!</v>
      </c>
      <c r="J116" s="3"/>
    </row>
    <row r="117" spans="1:10" ht="52.5" thickBot="1">
      <c r="A117" s="249"/>
      <c r="B117" s="81" t="s">
        <v>100</v>
      </c>
      <c r="C117" s="114">
        <f>C116/C7</f>
        <v>0</v>
      </c>
      <c r="D117" s="115">
        <f>D116/D7</f>
        <v>0.927487352445194</v>
      </c>
      <c r="E117" s="115">
        <f>E116/E7</f>
        <v>1.494542401343409</v>
      </c>
      <c r="F117" s="114">
        <f>F116/F7</f>
        <v>0.07601351351351351</v>
      </c>
      <c r="G117" s="61">
        <f t="shared" si="5"/>
        <v>5.086072730033404</v>
      </c>
      <c r="H117" s="62">
        <f t="shared" si="3"/>
        <v>8.19563882063882</v>
      </c>
      <c r="I117" s="78" t="e">
        <f t="shared" si="4"/>
        <v>#DIV/0!</v>
      </c>
      <c r="J117" s="3"/>
    </row>
    <row r="118" spans="1:10" ht="48.75" customHeight="1">
      <c r="A118" s="247">
        <v>23</v>
      </c>
      <c r="B118" s="79" t="s">
        <v>101</v>
      </c>
      <c r="C118" s="51">
        <v>211</v>
      </c>
      <c r="D118" s="52">
        <v>485</v>
      </c>
      <c r="E118" s="52">
        <v>485</v>
      </c>
      <c r="F118" s="181">
        <v>380</v>
      </c>
      <c r="G118" s="54">
        <f t="shared" si="5"/>
        <v>78.35051546391753</v>
      </c>
      <c r="H118" s="55">
        <f t="shared" si="3"/>
        <v>78.35051546391753</v>
      </c>
      <c r="I118" s="80">
        <f t="shared" si="4"/>
        <v>180.09478672985782</v>
      </c>
      <c r="J118" s="3"/>
    </row>
    <row r="119" spans="1:10" ht="39.75" thickBot="1">
      <c r="A119" s="249"/>
      <c r="B119" s="81" t="s">
        <v>102</v>
      </c>
      <c r="C119" s="114">
        <f>C118/C7</f>
        <v>0.14652777777777778</v>
      </c>
      <c r="D119" s="115">
        <f>D118/D7</f>
        <v>0.40893760539629004</v>
      </c>
      <c r="E119" s="115">
        <f>E118/E7</f>
        <v>0.4072208228379513</v>
      </c>
      <c r="F119" s="114">
        <f>F118/F7</f>
        <v>0.32094594594594594</v>
      </c>
      <c r="G119" s="61">
        <f t="shared" si="5"/>
        <v>78.8137364168292</v>
      </c>
      <c r="H119" s="62">
        <f t="shared" si="3"/>
        <v>78.48286430760658</v>
      </c>
      <c r="I119" s="78">
        <f t="shared" si="4"/>
        <v>219.0342000768541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277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152</v>
      </c>
      <c r="C122" s="1"/>
      <c r="D122" s="1"/>
      <c r="E122" s="1" t="s">
        <v>225</v>
      </c>
      <c r="F122" s="1"/>
      <c r="G122" s="1"/>
      <c r="H122" s="1"/>
      <c r="I122" s="1"/>
      <c r="J122" s="3"/>
    </row>
    <row r="123" spans="1:10" ht="15">
      <c r="A123" s="2"/>
      <c r="B123" s="2" t="s">
        <v>224</v>
      </c>
      <c r="C123" s="1"/>
      <c r="D123" s="1"/>
      <c r="E123" s="250"/>
      <c r="F123" s="250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  <mergeCell ref="A54:A55"/>
    <mergeCell ref="A56:A78"/>
    <mergeCell ref="A79:A82"/>
    <mergeCell ref="A83:A85"/>
    <mergeCell ref="A86:A87"/>
    <mergeCell ref="A88:A90"/>
    <mergeCell ref="A11:A17"/>
    <mergeCell ref="A18:A19"/>
    <mergeCell ref="A20:A21"/>
    <mergeCell ref="A22:A23"/>
    <mergeCell ref="A24:A51"/>
    <mergeCell ref="A52:A53"/>
    <mergeCell ref="A1:I1"/>
    <mergeCell ref="A2:I2"/>
    <mergeCell ref="A3:I3"/>
    <mergeCell ref="A5:A6"/>
    <mergeCell ref="B5:B6"/>
    <mergeCell ref="A7:A10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99"/>
  <sheetViews>
    <sheetView zoomScalePageLayoutView="0" workbookViewId="0" topLeftCell="A64">
      <selection activeCell="A96" sqref="A96"/>
    </sheetView>
  </sheetViews>
  <sheetFormatPr defaultColWidth="9.140625" defaultRowHeight="15"/>
  <cols>
    <col min="1" max="1" width="24.57421875" style="117" customWidth="1"/>
    <col min="2" max="2" width="16.7109375" style="117" customWidth="1"/>
    <col min="3" max="3" width="19.57421875" style="117" customWidth="1"/>
    <col min="4" max="4" width="22.421875" style="117" customWidth="1"/>
    <col min="5" max="16384" width="9.140625" style="117" customWidth="1"/>
  </cols>
  <sheetData>
    <row r="1" ht="12.75">
      <c r="D1" s="118"/>
    </row>
    <row r="2" spans="1:4" ht="20.25" customHeight="1">
      <c r="A2" s="264" t="s">
        <v>108</v>
      </c>
      <c r="B2" s="264"/>
      <c r="C2" s="264"/>
      <c r="D2" s="264"/>
    </row>
    <row r="3" spans="1:4" ht="12" customHeight="1">
      <c r="A3" s="265" t="s">
        <v>295</v>
      </c>
      <c r="B3" s="265"/>
      <c r="C3" s="265"/>
      <c r="D3" s="265"/>
    </row>
    <row r="4" spans="1:4" ht="13.5" customHeight="1">
      <c r="A4" s="119"/>
      <c r="B4" s="119"/>
      <c r="C4" s="119"/>
      <c r="D4" s="119"/>
    </row>
    <row r="5" spans="1:4" ht="16.5" customHeight="1">
      <c r="A5" s="263" t="s">
        <v>109</v>
      </c>
      <c r="B5" s="263"/>
      <c r="C5" s="263"/>
      <c r="D5" s="263"/>
    </row>
    <row r="6" spans="1:4" ht="15">
      <c r="A6" s="120" t="s">
        <v>110</v>
      </c>
      <c r="B6" s="121" t="s">
        <v>111</v>
      </c>
      <c r="C6" s="120" t="s">
        <v>112</v>
      </c>
      <c r="D6" s="120" t="s">
        <v>113</v>
      </c>
    </row>
    <row r="7" spans="1:4" ht="15">
      <c r="A7" s="122" t="s">
        <v>114</v>
      </c>
      <c r="B7" s="123" t="s">
        <v>115</v>
      </c>
      <c r="C7" s="124" t="s">
        <v>116</v>
      </c>
      <c r="D7" s="124" t="s">
        <v>117</v>
      </c>
    </row>
    <row r="8" spans="1:4" ht="15">
      <c r="A8" s="125" t="s">
        <v>118</v>
      </c>
      <c r="B8" s="126"/>
      <c r="C8" s="127"/>
      <c r="D8" s="127"/>
    </row>
    <row r="9" spans="1:4" ht="14.25">
      <c r="A9" s="128" t="s">
        <v>119</v>
      </c>
      <c r="B9" s="129">
        <v>772.5</v>
      </c>
      <c r="C9" s="130">
        <v>65</v>
      </c>
      <c r="D9" s="131">
        <f>B9/10*C9</f>
        <v>5021.25</v>
      </c>
    </row>
    <row r="10" spans="1:4" ht="14.25">
      <c r="A10" s="128" t="s">
        <v>120</v>
      </c>
      <c r="B10" s="129"/>
      <c r="C10" s="130">
        <v>104</v>
      </c>
      <c r="D10" s="131">
        <f>B10/10*C10</f>
        <v>0</v>
      </c>
    </row>
    <row r="11" spans="1:4" ht="14.25">
      <c r="A11" s="128" t="s">
        <v>121</v>
      </c>
      <c r="B11" s="129">
        <v>30.2</v>
      </c>
      <c r="C11" s="130">
        <v>60</v>
      </c>
      <c r="D11" s="131">
        <f aca="true" t="shared" si="0" ref="D11:D20">B11/10*C11</f>
        <v>181.2</v>
      </c>
    </row>
    <row r="12" spans="1:4" ht="14.25">
      <c r="A12" s="128" t="s">
        <v>122</v>
      </c>
      <c r="B12" s="129">
        <v>40.8</v>
      </c>
      <c r="C12" s="130">
        <v>55</v>
      </c>
      <c r="D12" s="131">
        <f t="shared" si="0"/>
        <v>224.4</v>
      </c>
    </row>
    <row r="13" spans="1:4" ht="14.25">
      <c r="A13" s="128" t="s">
        <v>123</v>
      </c>
      <c r="B13" s="129"/>
      <c r="C13" s="130">
        <v>60</v>
      </c>
      <c r="D13" s="131">
        <f t="shared" si="0"/>
        <v>0</v>
      </c>
    </row>
    <row r="14" spans="1:4" ht="15">
      <c r="A14" s="132" t="s">
        <v>124</v>
      </c>
      <c r="B14" s="129">
        <v>843.5</v>
      </c>
      <c r="C14" s="130"/>
      <c r="D14" s="133">
        <f>D9+D10+D11+D12+D13</f>
        <v>5426.849999999999</v>
      </c>
    </row>
    <row r="15" spans="1:4" ht="14.25">
      <c r="A15" s="128" t="s">
        <v>125</v>
      </c>
      <c r="B15" s="134"/>
      <c r="C15" s="130">
        <v>15</v>
      </c>
      <c r="D15" s="131">
        <f t="shared" si="0"/>
        <v>0</v>
      </c>
    </row>
    <row r="16" spans="1:4" ht="14.25">
      <c r="A16" s="127" t="s">
        <v>126</v>
      </c>
      <c r="B16" s="135"/>
      <c r="C16" s="131">
        <v>3.5</v>
      </c>
      <c r="D16" s="131">
        <f>B16*C16/1000</f>
        <v>0</v>
      </c>
    </row>
    <row r="17" spans="1:4" ht="14.25">
      <c r="A17" s="127" t="s">
        <v>127</v>
      </c>
      <c r="B17" s="136"/>
      <c r="C17" s="131">
        <v>37.5</v>
      </c>
      <c r="D17" s="131">
        <f t="shared" si="0"/>
        <v>0</v>
      </c>
    </row>
    <row r="18" spans="1:4" ht="14.25">
      <c r="A18" s="127" t="s">
        <v>128</v>
      </c>
      <c r="B18" s="136"/>
      <c r="C18" s="131">
        <v>10</v>
      </c>
      <c r="D18" s="131">
        <f t="shared" si="0"/>
        <v>0</v>
      </c>
    </row>
    <row r="19" spans="1:4" ht="14.25">
      <c r="A19" s="127" t="s">
        <v>129</v>
      </c>
      <c r="B19" s="136"/>
      <c r="C19" s="131">
        <v>12</v>
      </c>
      <c r="D19" s="131">
        <f t="shared" si="0"/>
        <v>0</v>
      </c>
    </row>
    <row r="20" spans="1:4" ht="14.25">
      <c r="A20" s="127" t="s">
        <v>130</v>
      </c>
      <c r="B20" s="136"/>
      <c r="C20" s="131">
        <v>9</v>
      </c>
      <c r="D20" s="131">
        <f t="shared" si="0"/>
        <v>0</v>
      </c>
    </row>
    <row r="21" spans="1:4" ht="15">
      <c r="A21" s="125" t="s">
        <v>131</v>
      </c>
      <c r="B21" s="136"/>
      <c r="C21" s="131"/>
      <c r="D21" s="133">
        <f>D14+D15+D16+D17+D18+D19+D20</f>
        <v>5426.849999999999</v>
      </c>
    </row>
    <row r="22" spans="1:4" ht="14.25">
      <c r="A22" s="137"/>
      <c r="B22" s="137"/>
      <c r="C22" s="137"/>
      <c r="D22" s="137"/>
    </row>
    <row r="23" spans="1:4" ht="15.75" customHeight="1">
      <c r="A23" s="263" t="s">
        <v>132</v>
      </c>
      <c r="B23" s="263"/>
      <c r="C23" s="263"/>
      <c r="D23" s="263"/>
    </row>
    <row r="24" spans="1:4" s="138" customFormat="1" ht="15">
      <c r="A24" s="120" t="s">
        <v>133</v>
      </c>
      <c r="B24" s="121" t="s">
        <v>111</v>
      </c>
      <c r="C24" s="120" t="s">
        <v>112</v>
      </c>
      <c r="D24" s="120" t="s">
        <v>113</v>
      </c>
    </row>
    <row r="25" spans="1:4" s="138" customFormat="1" ht="15">
      <c r="A25" s="122" t="s">
        <v>114</v>
      </c>
      <c r="B25" s="123" t="s">
        <v>115</v>
      </c>
      <c r="C25" s="124" t="s">
        <v>116</v>
      </c>
      <c r="D25" s="124" t="s">
        <v>117</v>
      </c>
    </row>
    <row r="26" spans="1:4" s="138" customFormat="1" ht="15">
      <c r="A26" s="125" t="s">
        <v>118</v>
      </c>
      <c r="B26" s="127"/>
      <c r="C26" s="127"/>
      <c r="D26" s="125"/>
    </row>
    <row r="27" spans="1:4" ht="14.25">
      <c r="A27" s="127" t="s">
        <v>119</v>
      </c>
      <c r="B27" s="136">
        <v>1145</v>
      </c>
      <c r="C27" s="131">
        <v>65</v>
      </c>
      <c r="D27" s="131">
        <f>B27/10*C27</f>
        <v>7442.5</v>
      </c>
    </row>
    <row r="28" spans="1:4" ht="14.25">
      <c r="A28" s="127" t="s">
        <v>120</v>
      </c>
      <c r="B28" s="136">
        <v>342.2</v>
      </c>
      <c r="C28" s="131">
        <v>104</v>
      </c>
      <c r="D28" s="131">
        <f>B28/10*C28</f>
        <v>3558.88</v>
      </c>
    </row>
    <row r="29" spans="1:4" ht="14.25">
      <c r="A29" s="127" t="s">
        <v>121</v>
      </c>
      <c r="B29" s="136">
        <v>139</v>
      </c>
      <c r="C29" s="131">
        <v>60</v>
      </c>
      <c r="D29" s="131">
        <f>B29/10*C29</f>
        <v>834</v>
      </c>
    </row>
    <row r="30" spans="1:4" ht="14.25">
      <c r="A30" s="127" t="s">
        <v>122</v>
      </c>
      <c r="B30" s="136">
        <v>137.1</v>
      </c>
      <c r="C30" s="131">
        <v>55</v>
      </c>
      <c r="D30" s="131">
        <f>B30/10*C30</f>
        <v>754.05</v>
      </c>
    </row>
    <row r="31" spans="1:4" ht="14.25">
      <c r="A31" s="127" t="s">
        <v>123</v>
      </c>
      <c r="B31" s="136">
        <v>5.5</v>
      </c>
      <c r="C31" s="131">
        <v>60</v>
      </c>
      <c r="D31" s="131">
        <f>B31/10*C31</f>
        <v>33</v>
      </c>
    </row>
    <row r="32" spans="1:4" ht="15">
      <c r="A32" s="125" t="s">
        <v>124</v>
      </c>
      <c r="B32" s="133">
        <f>SUM(B27:B31)</f>
        <v>1768.8</v>
      </c>
      <c r="C32" s="131"/>
      <c r="D32" s="133">
        <f>D27+D28+D29+D30+D31</f>
        <v>12622.43</v>
      </c>
    </row>
    <row r="33" spans="1:4" ht="14.25">
      <c r="A33" s="127" t="s">
        <v>125</v>
      </c>
      <c r="B33" s="136">
        <v>4680</v>
      </c>
      <c r="C33" s="131">
        <v>15</v>
      </c>
      <c r="D33" s="131">
        <f>B33/10*C33</f>
        <v>7020</v>
      </c>
    </row>
    <row r="34" spans="1:4" ht="14.25">
      <c r="A34" s="127" t="s">
        <v>126</v>
      </c>
      <c r="B34" s="136">
        <v>91000</v>
      </c>
      <c r="C34" s="131">
        <v>3.5</v>
      </c>
      <c r="D34" s="131">
        <f>B34*C34/1000</f>
        <v>318.5</v>
      </c>
    </row>
    <row r="35" spans="1:4" ht="14.25">
      <c r="A35" s="127" t="s">
        <v>127</v>
      </c>
      <c r="B35" s="136"/>
      <c r="C35" s="131">
        <v>37.5</v>
      </c>
      <c r="D35" s="131">
        <f>B35/10*C35</f>
        <v>0</v>
      </c>
    </row>
    <row r="36" spans="1:4" ht="14.25">
      <c r="A36" s="127" t="s">
        <v>128</v>
      </c>
      <c r="B36" s="136"/>
      <c r="C36" s="131">
        <v>10</v>
      </c>
      <c r="D36" s="131">
        <f>B36/10*C36</f>
        <v>0</v>
      </c>
    </row>
    <row r="37" spans="1:4" ht="14.25">
      <c r="A37" s="127" t="s">
        <v>129</v>
      </c>
      <c r="B37" s="136"/>
      <c r="C37" s="131">
        <v>12</v>
      </c>
      <c r="D37" s="131">
        <f>B37/10*C37</f>
        <v>0</v>
      </c>
    </row>
    <row r="38" spans="1:4" ht="14.25">
      <c r="A38" s="127" t="s">
        <v>130</v>
      </c>
      <c r="B38" s="136"/>
      <c r="C38" s="131">
        <v>9</v>
      </c>
      <c r="D38" s="131">
        <f>B38/10*C38</f>
        <v>0</v>
      </c>
    </row>
    <row r="39" spans="1:4" ht="15">
      <c r="A39" s="125" t="s">
        <v>131</v>
      </c>
      <c r="B39" s="136"/>
      <c r="C39" s="131"/>
      <c r="D39" s="139">
        <f>SUM(D32:D38)</f>
        <v>19960.93</v>
      </c>
    </row>
    <row r="41" spans="1:4" ht="15.75" customHeight="1">
      <c r="A41" s="263" t="s">
        <v>38</v>
      </c>
      <c r="B41" s="263"/>
      <c r="C41" s="263"/>
      <c r="D41" s="263"/>
    </row>
    <row r="42" spans="1:4" s="138" customFormat="1" ht="15">
      <c r="A42" s="120" t="s">
        <v>133</v>
      </c>
      <c r="B42" s="121" t="s">
        <v>111</v>
      </c>
      <c r="C42" s="120" t="s">
        <v>112</v>
      </c>
      <c r="D42" s="120" t="s">
        <v>113</v>
      </c>
    </row>
    <row r="43" spans="1:4" s="138" customFormat="1" ht="15">
      <c r="A43" s="122" t="s">
        <v>114</v>
      </c>
      <c r="B43" s="123" t="s">
        <v>115</v>
      </c>
      <c r="C43" s="124" t="s">
        <v>116</v>
      </c>
      <c r="D43" s="124" t="s">
        <v>117</v>
      </c>
    </row>
    <row r="44" spans="1:4" s="138" customFormat="1" ht="15">
      <c r="A44" s="125" t="s">
        <v>118</v>
      </c>
      <c r="B44" s="127"/>
      <c r="C44" s="127"/>
      <c r="D44" s="125"/>
    </row>
    <row r="45" spans="1:4" ht="14.25">
      <c r="A45" s="127" t="s">
        <v>119</v>
      </c>
      <c r="B45" s="136">
        <v>195</v>
      </c>
      <c r="C45" s="131">
        <v>65</v>
      </c>
      <c r="D45" s="131">
        <f>B45/10*C45</f>
        <v>1267.5</v>
      </c>
    </row>
    <row r="46" spans="1:4" ht="14.25">
      <c r="A46" s="127" t="s">
        <v>120</v>
      </c>
      <c r="B46" s="136">
        <v>28</v>
      </c>
      <c r="C46" s="131">
        <v>104</v>
      </c>
      <c r="D46" s="131">
        <f>B46/10*C46</f>
        <v>291.2</v>
      </c>
    </row>
    <row r="47" spans="1:4" ht="14.25">
      <c r="A47" s="127" t="s">
        <v>121</v>
      </c>
      <c r="B47" s="136">
        <v>34</v>
      </c>
      <c r="C47" s="131">
        <v>60</v>
      </c>
      <c r="D47" s="131">
        <f>B47/10*C47</f>
        <v>204</v>
      </c>
    </row>
    <row r="48" spans="1:4" ht="14.25">
      <c r="A48" s="127" t="s">
        <v>122</v>
      </c>
      <c r="B48" s="136">
        <v>4</v>
      </c>
      <c r="C48" s="131">
        <v>55</v>
      </c>
      <c r="D48" s="131">
        <f>B48/10*C48</f>
        <v>22</v>
      </c>
    </row>
    <row r="49" spans="1:4" ht="14.25">
      <c r="A49" s="127" t="s">
        <v>123</v>
      </c>
      <c r="B49" s="136">
        <v>0.8</v>
      </c>
      <c r="C49" s="131">
        <v>60</v>
      </c>
      <c r="D49" s="131">
        <f>B49/10*C49</f>
        <v>4.8</v>
      </c>
    </row>
    <row r="50" spans="1:4" ht="15">
      <c r="A50" s="125" t="s">
        <v>124</v>
      </c>
      <c r="B50" s="133">
        <f>SUM(B45:B49)</f>
        <v>261.8</v>
      </c>
      <c r="C50" s="131"/>
      <c r="D50" s="133">
        <f>D45+D46+D47+D48+D49</f>
        <v>1789.5</v>
      </c>
    </row>
    <row r="51" spans="1:4" ht="14.25">
      <c r="A51" s="127" t="s">
        <v>125</v>
      </c>
      <c r="B51" s="136">
        <v>675</v>
      </c>
      <c r="C51" s="131">
        <v>15</v>
      </c>
      <c r="D51" s="131">
        <f>B51/10*C51</f>
        <v>1012.5</v>
      </c>
    </row>
    <row r="52" spans="1:4" ht="14.25">
      <c r="A52" s="127" t="s">
        <v>126</v>
      </c>
      <c r="B52" s="136">
        <v>16460</v>
      </c>
      <c r="C52" s="131">
        <v>3.5</v>
      </c>
      <c r="D52" s="131">
        <f>B52*C52/1000</f>
        <v>57.61</v>
      </c>
    </row>
    <row r="53" spans="1:4" ht="14.25">
      <c r="A53" s="127" t="s">
        <v>127</v>
      </c>
      <c r="B53" s="136"/>
      <c r="C53" s="131">
        <v>37.5</v>
      </c>
      <c r="D53" s="131">
        <f>B53/10*C53</f>
        <v>0</v>
      </c>
    </row>
    <row r="54" spans="1:4" ht="14.25">
      <c r="A54" s="127" t="s">
        <v>128</v>
      </c>
      <c r="B54" s="136"/>
      <c r="C54" s="131">
        <v>10</v>
      </c>
      <c r="D54" s="131">
        <f>B54/10*C54</f>
        <v>0</v>
      </c>
    </row>
    <row r="55" spans="1:4" ht="14.25">
      <c r="A55" s="127" t="s">
        <v>129</v>
      </c>
      <c r="B55" s="136"/>
      <c r="C55" s="131">
        <v>12</v>
      </c>
      <c r="D55" s="131">
        <f>B55/10*C55</f>
        <v>0</v>
      </c>
    </row>
    <row r="56" spans="1:4" ht="14.25">
      <c r="A56" s="127" t="s">
        <v>130</v>
      </c>
      <c r="B56" s="136"/>
      <c r="C56" s="131">
        <v>9</v>
      </c>
      <c r="D56" s="131">
        <f>B56/10*C56</f>
        <v>0</v>
      </c>
    </row>
    <row r="57" spans="1:4" ht="15">
      <c r="A57" s="125" t="s">
        <v>131</v>
      </c>
      <c r="B57" s="136"/>
      <c r="C57" s="131"/>
      <c r="D57" s="133">
        <f>D50+D51+D52+D53+D54+D55+D56</f>
        <v>2859.61</v>
      </c>
    </row>
    <row r="59" spans="1:4" ht="15.75" customHeight="1">
      <c r="A59" s="263" t="s">
        <v>134</v>
      </c>
      <c r="B59" s="263"/>
      <c r="C59" s="263"/>
      <c r="D59" s="263"/>
    </row>
    <row r="60" spans="1:4" s="138" customFormat="1" ht="15">
      <c r="A60" s="120" t="s">
        <v>133</v>
      </c>
      <c r="B60" s="121" t="s">
        <v>111</v>
      </c>
      <c r="C60" s="120" t="s">
        <v>112</v>
      </c>
      <c r="D60" s="120" t="s">
        <v>113</v>
      </c>
    </row>
    <row r="61" spans="1:4" s="138" customFormat="1" ht="15">
      <c r="A61" s="122" t="s">
        <v>114</v>
      </c>
      <c r="B61" s="123" t="s">
        <v>115</v>
      </c>
      <c r="C61" s="124" t="s">
        <v>116</v>
      </c>
      <c r="D61" s="124" t="s">
        <v>117</v>
      </c>
    </row>
    <row r="62" spans="1:4" s="138" customFormat="1" ht="15">
      <c r="A62" s="125" t="s">
        <v>118</v>
      </c>
      <c r="B62" s="127"/>
      <c r="C62" s="127"/>
      <c r="D62" s="125"/>
    </row>
    <row r="63" spans="1:4" ht="14.25">
      <c r="A63" s="127" t="s">
        <v>119</v>
      </c>
      <c r="B63" s="136"/>
      <c r="C63" s="131">
        <v>65</v>
      </c>
      <c r="D63" s="131">
        <f>B63/10*C63</f>
        <v>0</v>
      </c>
    </row>
    <row r="64" spans="1:4" ht="14.25">
      <c r="A64" s="127" t="s">
        <v>120</v>
      </c>
      <c r="B64" s="136"/>
      <c r="C64" s="131">
        <v>104</v>
      </c>
      <c r="D64" s="131">
        <f>B64/10*C64</f>
        <v>0</v>
      </c>
    </row>
    <row r="65" spans="1:4" ht="14.25">
      <c r="A65" s="127" t="s">
        <v>121</v>
      </c>
      <c r="B65" s="136"/>
      <c r="C65" s="131">
        <v>60</v>
      </c>
      <c r="D65" s="131">
        <f>B65/10*C65</f>
        <v>0</v>
      </c>
    </row>
    <row r="66" spans="1:4" ht="14.25">
      <c r="A66" s="127" t="s">
        <v>122</v>
      </c>
      <c r="B66" s="136"/>
      <c r="C66" s="131">
        <v>55</v>
      </c>
      <c r="D66" s="131">
        <f>B66/10*C66</f>
        <v>0</v>
      </c>
    </row>
    <row r="67" spans="1:4" ht="14.25">
      <c r="A67" s="127" t="s">
        <v>123</v>
      </c>
      <c r="B67" s="136"/>
      <c r="C67" s="131">
        <v>60</v>
      </c>
      <c r="D67" s="131">
        <f>B67/10*C67</f>
        <v>0</v>
      </c>
    </row>
    <row r="68" spans="1:4" ht="15">
      <c r="A68" s="125" t="s">
        <v>124</v>
      </c>
      <c r="B68" s="133"/>
      <c r="C68" s="131"/>
      <c r="D68" s="133">
        <f>D63+D64+D65+D66+D67</f>
        <v>0</v>
      </c>
    </row>
    <row r="69" spans="1:4" ht="14.25">
      <c r="A69" s="127" t="s">
        <v>125</v>
      </c>
      <c r="B69" s="136"/>
      <c r="C69" s="131">
        <v>15</v>
      </c>
      <c r="D69" s="131">
        <f>B69/10*C69</f>
        <v>0</v>
      </c>
    </row>
    <row r="70" spans="1:4" ht="14.25">
      <c r="A70" s="127" t="s">
        <v>126</v>
      </c>
      <c r="B70" s="136"/>
      <c r="C70" s="131">
        <v>3.5</v>
      </c>
      <c r="D70" s="131">
        <f>B70*C70/1000</f>
        <v>0</v>
      </c>
    </row>
    <row r="71" spans="1:4" ht="14.25">
      <c r="A71" s="127" t="s">
        <v>127</v>
      </c>
      <c r="B71" s="136"/>
      <c r="C71" s="131">
        <v>37.5</v>
      </c>
      <c r="D71" s="131">
        <f>B71/10*C71</f>
        <v>0</v>
      </c>
    </row>
    <row r="72" spans="1:4" ht="14.25">
      <c r="A72" s="127" t="s">
        <v>128</v>
      </c>
      <c r="B72" s="136"/>
      <c r="C72" s="131">
        <v>10</v>
      </c>
      <c r="D72" s="131">
        <f>B72/10*C72</f>
        <v>0</v>
      </c>
    </row>
    <row r="73" spans="1:4" ht="14.25">
      <c r="A73" s="127" t="s">
        <v>129</v>
      </c>
      <c r="B73" s="136"/>
      <c r="C73" s="131">
        <v>12</v>
      </c>
      <c r="D73" s="131">
        <f>B73/10*C73</f>
        <v>0</v>
      </c>
    </row>
    <row r="74" spans="1:4" ht="14.25">
      <c r="A74" s="127" t="s">
        <v>130</v>
      </c>
      <c r="B74" s="136"/>
      <c r="C74" s="131">
        <v>9</v>
      </c>
      <c r="D74" s="131">
        <f>B74/10*C74</f>
        <v>0</v>
      </c>
    </row>
    <row r="75" spans="1:4" ht="15">
      <c r="A75" s="125" t="s">
        <v>131</v>
      </c>
      <c r="B75" s="136"/>
      <c r="C75" s="131"/>
      <c r="D75" s="133">
        <f>D68+D69+D70+D71+D72+D73+D74</f>
        <v>0</v>
      </c>
    </row>
    <row r="77" spans="1:4" ht="18">
      <c r="A77" s="263" t="s">
        <v>135</v>
      </c>
      <c r="B77" s="263"/>
      <c r="C77" s="263"/>
      <c r="D77" s="263"/>
    </row>
    <row r="78" spans="1:4" s="138" customFormat="1" ht="15">
      <c r="A78" s="120" t="s">
        <v>133</v>
      </c>
      <c r="B78" s="121" t="s">
        <v>111</v>
      </c>
      <c r="C78" s="120" t="s">
        <v>112</v>
      </c>
      <c r="D78" s="120" t="s">
        <v>113</v>
      </c>
    </row>
    <row r="79" spans="1:4" s="138" customFormat="1" ht="15">
      <c r="A79" s="122" t="s">
        <v>114</v>
      </c>
      <c r="B79" s="123" t="s">
        <v>115</v>
      </c>
      <c r="C79" s="124" t="s">
        <v>116</v>
      </c>
      <c r="D79" s="124" t="s">
        <v>117</v>
      </c>
    </row>
    <row r="80" spans="1:4" s="138" customFormat="1" ht="15">
      <c r="A80" s="125" t="s">
        <v>118</v>
      </c>
      <c r="B80" s="125"/>
      <c r="C80" s="125"/>
      <c r="D80" s="125"/>
    </row>
    <row r="81" spans="1:4" ht="14.25">
      <c r="A81" s="127" t="s">
        <v>119</v>
      </c>
      <c r="B81" s="131">
        <f>B63+B45+B27+B9</f>
        <v>2112.5</v>
      </c>
      <c r="C81" s="131">
        <v>65</v>
      </c>
      <c r="D81" s="131">
        <f>B81/10*C81</f>
        <v>13731.25</v>
      </c>
    </row>
    <row r="82" spans="1:4" ht="14.25">
      <c r="A82" s="127" t="s">
        <v>120</v>
      </c>
      <c r="B82" s="131">
        <f>B64+B46+B28+B10</f>
        <v>370.2</v>
      </c>
      <c r="C82" s="131">
        <v>104</v>
      </c>
      <c r="D82" s="131">
        <f>B82/10*C82</f>
        <v>3850.0799999999995</v>
      </c>
    </row>
    <row r="83" spans="1:4" ht="14.25">
      <c r="A83" s="127" t="s">
        <v>121</v>
      </c>
      <c r="B83" s="131">
        <f>B65+B47+B29+B11</f>
        <v>203.2</v>
      </c>
      <c r="C83" s="131">
        <v>60</v>
      </c>
      <c r="D83" s="131">
        <f>B83/10*C83</f>
        <v>1219.2</v>
      </c>
    </row>
    <row r="84" spans="1:4" ht="14.25">
      <c r="A84" s="127" t="s">
        <v>122</v>
      </c>
      <c r="B84" s="131">
        <f>B66+B48+B30+B12</f>
        <v>181.89999999999998</v>
      </c>
      <c r="C84" s="131">
        <v>55</v>
      </c>
      <c r="D84" s="131">
        <f>B84/10*C84</f>
        <v>1000.4499999999998</v>
      </c>
    </row>
    <row r="85" spans="1:4" ht="14.25">
      <c r="A85" s="127" t="s">
        <v>123</v>
      </c>
      <c r="B85" s="131">
        <f>B67+B49+B31+B13</f>
        <v>6.3</v>
      </c>
      <c r="C85" s="131">
        <v>60</v>
      </c>
      <c r="D85" s="131">
        <f>B85/10*C85</f>
        <v>37.8</v>
      </c>
    </row>
    <row r="86" spans="1:4" ht="15">
      <c r="A86" s="125" t="s">
        <v>124</v>
      </c>
      <c r="B86" s="133">
        <f>SUM(B81:B85)</f>
        <v>2874.1</v>
      </c>
      <c r="C86" s="131"/>
      <c r="D86" s="133">
        <f>D81+D82+D83+D84+D85</f>
        <v>19838.78</v>
      </c>
    </row>
    <row r="87" spans="1:4" ht="14.25">
      <c r="A87" s="127" t="s">
        <v>125</v>
      </c>
      <c r="B87" s="131">
        <f aca="true" t="shared" si="1" ref="B87:B92">B69+B51+B33+B15</f>
        <v>5355</v>
      </c>
      <c r="C87" s="131">
        <v>15</v>
      </c>
      <c r="D87" s="131">
        <f>B87/10*C87</f>
        <v>8032.5</v>
      </c>
    </row>
    <row r="88" spans="1:4" ht="14.25">
      <c r="A88" s="127" t="s">
        <v>126</v>
      </c>
      <c r="B88" s="131">
        <f t="shared" si="1"/>
        <v>107460</v>
      </c>
      <c r="C88" s="131">
        <v>3.5</v>
      </c>
      <c r="D88" s="131">
        <f>B88*C88/1000</f>
        <v>376.11</v>
      </c>
    </row>
    <row r="89" spans="1:4" ht="14.25">
      <c r="A89" s="127" t="s">
        <v>127</v>
      </c>
      <c r="B89" s="131">
        <f t="shared" si="1"/>
        <v>0</v>
      </c>
      <c r="C89" s="131">
        <v>37.5</v>
      </c>
      <c r="D89" s="131">
        <f>B89/10*C89</f>
        <v>0</v>
      </c>
    </row>
    <row r="90" spans="1:4" ht="14.25">
      <c r="A90" s="127" t="s">
        <v>128</v>
      </c>
      <c r="B90" s="131">
        <f t="shared" si="1"/>
        <v>0</v>
      </c>
      <c r="C90" s="131">
        <v>10</v>
      </c>
      <c r="D90" s="131">
        <f>B90/10*C90</f>
        <v>0</v>
      </c>
    </row>
    <row r="91" spans="1:4" ht="14.25">
      <c r="A91" s="127" t="s">
        <v>129</v>
      </c>
      <c r="B91" s="131">
        <f t="shared" si="1"/>
        <v>0</v>
      </c>
      <c r="C91" s="131">
        <v>12</v>
      </c>
      <c r="D91" s="131">
        <f>B91/10*C91</f>
        <v>0</v>
      </c>
    </row>
    <row r="92" spans="1:4" ht="14.25">
      <c r="A92" s="127" t="s">
        <v>130</v>
      </c>
      <c r="B92" s="131">
        <f t="shared" si="1"/>
        <v>0</v>
      </c>
      <c r="C92" s="131">
        <v>9</v>
      </c>
      <c r="D92" s="131">
        <f>B92/10*C92</f>
        <v>0</v>
      </c>
    </row>
    <row r="93" spans="1:4" ht="15">
      <c r="A93" s="125" t="s">
        <v>131</v>
      </c>
      <c r="B93" s="131"/>
      <c r="C93" s="131"/>
      <c r="D93" s="139">
        <f>D86+D87+D88+D89+D90+D91+D92</f>
        <v>28247.39</v>
      </c>
    </row>
    <row r="95" ht="12.75">
      <c r="A95" s="117" t="s">
        <v>279</v>
      </c>
    </row>
    <row r="97" spans="1:3" ht="12.75">
      <c r="A97" s="140" t="s">
        <v>151</v>
      </c>
      <c r="B97" s="153"/>
      <c r="C97" s="152" t="s">
        <v>225</v>
      </c>
    </row>
    <row r="98" spans="1:4" ht="12.75">
      <c r="A98" s="140" t="s">
        <v>224</v>
      </c>
      <c r="C98" s="152"/>
      <c r="D98" s="141"/>
    </row>
    <row r="99" ht="12.75">
      <c r="D99" s="142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8"/>
  <sheetViews>
    <sheetView zoomScalePageLayoutView="0" workbookViewId="0" topLeftCell="A109">
      <selection activeCell="F7" sqref="F7:F119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54"/>
      <c r="B1" s="235"/>
      <c r="C1" s="235"/>
      <c r="D1" s="235"/>
      <c r="E1" s="235"/>
      <c r="F1" s="235"/>
      <c r="G1" s="235"/>
      <c r="H1" s="235"/>
      <c r="I1" s="235"/>
    </row>
    <row r="2" spans="1:9" ht="15">
      <c r="A2" s="250" t="s">
        <v>0</v>
      </c>
      <c r="B2" s="250"/>
      <c r="C2" s="250"/>
      <c r="D2" s="250"/>
      <c r="E2" s="250"/>
      <c r="F2" s="250"/>
      <c r="G2" s="250"/>
      <c r="H2" s="250"/>
      <c r="I2" s="250"/>
    </row>
    <row r="3" spans="1:9" ht="15">
      <c r="A3" s="250" t="s">
        <v>296</v>
      </c>
      <c r="B3" s="255"/>
      <c r="C3" s="255"/>
      <c r="D3" s="255"/>
      <c r="E3" s="255"/>
      <c r="F3" s="255"/>
      <c r="G3" s="255"/>
      <c r="H3" s="255"/>
      <c r="I3" s="255"/>
    </row>
    <row r="5" spans="1:9" ht="30" customHeight="1">
      <c r="A5" s="256" t="s">
        <v>1</v>
      </c>
      <c r="B5" s="258" t="s">
        <v>2</v>
      </c>
      <c r="C5" s="4" t="s">
        <v>3</v>
      </c>
      <c r="D5" s="11" t="s">
        <v>244</v>
      </c>
      <c r="E5" s="11" t="s">
        <v>270</v>
      </c>
      <c r="F5" s="4" t="s">
        <v>272</v>
      </c>
      <c r="G5" s="17" t="s">
        <v>4</v>
      </c>
      <c r="H5" s="17" t="s">
        <v>4</v>
      </c>
      <c r="I5" s="18" t="s">
        <v>4</v>
      </c>
    </row>
    <row r="6" spans="1:9" ht="35.25" thickBot="1">
      <c r="A6" s="257"/>
      <c r="B6" s="259"/>
      <c r="C6" s="46" t="s">
        <v>158</v>
      </c>
      <c r="D6" s="47" t="s">
        <v>267</v>
      </c>
      <c r="E6" s="47" t="s">
        <v>267</v>
      </c>
      <c r="F6" s="46" t="s">
        <v>267</v>
      </c>
      <c r="G6" s="48" t="s">
        <v>297</v>
      </c>
      <c r="H6" s="48" t="s">
        <v>298</v>
      </c>
      <c r="I6" s="49" t="s">
        <v>299</v>
      </c>
    </row>
    <row r="7" spans="1:9" ht="26.25">
      <c r="A7" s="251">
        <v>1</v>
      </c>
      <c r="B7" s="50" t="s">
        <v>5</v>
      </c>
      <c r="C7" s="51">
        <v>1440</v>
      </c>
      <c r="D7" s="52">
        <v>1189</v>
      </c>
      <c r="E7" s="52">
        <v>1189</v>
      </c>
      <c r="F7" s="176">
        <v>1184</v>
      </c>
      <c r="G7" s="54">
        <f>F7/E7*100</f>
        <v>99.57947855340622</v>
      </c>
      <c r="H7" s="55">
        <f>F7/D7*100</f>
        <v>99.57947855340622</v>
      </c>
      <c r="I7" s="56">
        <f>F7/C7*100</f>
        <v>82.22222222222221</v>
      </c>
    </row>
    <row r="8" spans="1:9" ht="15">
      <c r="A8" s="252"/>
      <c r="B8" s="7" t="s">
        <v>6</v>
      </c>
      <c r="C8" s="6">
        <v>-2</v>
      </c>
      <c r="D8" s="10">
        <v>1</v>
      </c>
      <c r="E8" s="10">
        <v>1</v>
      </c>
      <c r="F8" s="157">
        <v>-3</v>
      </c>
      <c r="G8" s="19">
        <f>F8/E8*100</f>
        <v>-300</v>
      </c>
      <c r="H8" s="20">
        <f aca="true" t="shared" si="0" ref="H8:H74">F8/D8*100</f>
        <v>-300</v>
      </c>
      <c r="I8" s="57">
        <f aca="true" t="shared" si="1" ref="I8:I74">F8/C8*100</f>
        <v>150</v>
      </c>
    </row>
    <row r="9" spans="1:9" ht="15">
      <c r="A9" s="252"/>
      <c r="B9" s="39" t="s">
        <v>104</v>
      </c>
      <c r="C9" s="40">
        <v>0</v>
      </c>
      <c r="D9" s="41">
        <v>0</v>
      </c>
      <c r="E9" s="41">
        <v>0</v>
      </c>
      <c r="F9" s="156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</row>
    <row r="10" spans="1:9" ht="15.75" thickBot="1">
      <c r="A10" s="253"/>
      <c r="B10" s="58" t="s">
        <v>7</v>
      </c>
      <c r="C10" s="59">
        <v>5</v>
      </c>
      <c r="D10" s="60">
        <v>2</v>
      </c>
      <c r="E10" s="60">
        <v>1</v>
      </c>
      <c r="F10" s="214">
        <v>-2</v>
      </c>
      <c r="G10" s="61">
        <f aca="true" t="shared" si="2" ref="G10:G75">F10/E10*100</f>
        <v>-200</v>
      </c>
      <c r="H10" s="62">
        <f t="shared" si="0"/>
        <v>-100</v>
      </c>
      <c r="I10" s="63">
        <f t="shared" si="1"/>
        <v>-40</v>
      </c>
    </row>
    <row r="11" spans="1:9" ht="15">
      <c r="A11" s="251">
        <v>2</v>
      </c>
      <c r="B11" s="64" t="s">
        <v>8</v>
      </c>
      <c r="C11" s="51">
        <v>523</v>
      </c>
      <c r="D11" s="52">
        <v>718</v>
      </c>
      <c r="E11" s="52">
        <v>718</v>
      </c>
      <c r="F11" s="52">
        <v>718</v>
      </c>
      <c r="G11" s="54">
        <f t="shared" si="2"/>
        <v>100</v>
      </c>
      <c r="H11" s="55">
        <f t="shared" si="0"/>
        <v>100</v>
      </c>
      <c r="I11" s="56">
        <f t="shared" si="1"/>
        <v>137.2848948374761</v>
      </c>
    </row>
    <row r="12" spans="1:9" ht="15">
      <c r="A12" s="252"/>
      <c r="B12" s="7" t="s">
        <v>9</v>
      </c>
      <c r="C12" s="6">
        <v>330</v>
      </c>
      <c r="D12" s="10">
        <v>703</v>
      </c>
      <c r="E12" s="10">
        <v>701</v>
      </c>
      <c r="F12" s="10">
        <v>703</v>
      </c>
      <c r="G12" s="19">
        <f t="shared" si="2"/>
        <v>100.28530670470757</v>
      </c>
      <c r="H12" s="20">
        <f t="shared" si="0"/>
        <v>100</v>
      </c>
      <c r="I12" s="57">
        <f t="shared" si="1"/>
        <v>213.03030303030303</v>
      </c>
    </row>
    <row r="13" spans="1:9" ht="15">
      <c r="A13" s="252"/>
      <c r="B13" s="7" t="s">
        <v>10</v>
      </c>
      <c r="C13" s="6">
        <v>224</v>
      </c>
      <c r="D13" s="10">
        <v>20</v>
      </c>
      <c r="E13" s="10">
        <v>20</v>
      </c>
      <c r="F13" s="10">
        <v>20</v>
      </c>
      <c r="G13" s="19">
        <f t="shared" si="2"/>
        <v>100</v>
      </c>
      <c r="H13" s="20">
        <f t="shared" si="0"/>
        <v>100</v>
      </c>
      <c r="I13" s="57">
        <f t="shared" si="1"/>
        <v>8.928571428571429</v>
      </c>
    </row>
    <row r="14" spans="1:9" ht="15">
      <c r="A14" s="252"/>
      <c r="B14" s="7" t="s">
        <v>11</v>
      </c>
      <c r="C14" s="6">
        <v>10</v>
      </c>
      <c r="D14" s="10">
        <v>3</v>
      </c>
      <c r="E14" s="10">
        <v>2</v>
      </c>
      <c r="F14" s="217">
        <v>0</v>
      </c>
      <c r="G14" s="19">
        <f t="shared" si="2"/>
        <v>0</v>
      </c>
      <c r="H14" s="20">
        <f t="shared" si="0"/>
        <v>0</v>
      </c>
      <c r="I14" s="57">
        <f t="shared" si="1"/>
        <v>0</v>
      </c>
    </row>
    <row r="15" spans="1:9" ht="26.25">
      <c r="A15" s="252"/>
      <c r="B15" s="8" t="s">
        <v>12</v>
      </c>
      <c r="C15" s="6">
        <f>C12+C14</f>
        <v>340</v>
      </c>
      <c r="D15" s="6">
        <v>709</v>
      </c>
      <c r="E15" s="6">
        <f>E12+E14</f>
        <v>703</v>
      </c>
      <c r="F15" s="10">
        <v>709</v>
      </c>
      <c r="G15" s="19">
        <f t="shared" si="2"/>
        <v>100.85348506401137</v>
      </c>
      <c r="H15" s="20">
        <f t="shared" si="0"/>
        <v>100</v>
      </c>
      <c r="I15" s="57">
        <f t="shared" si="1"/>
        <v>208.52941176470588</v>
      </c>
    </row>
    <row r="16" spans="1:9" ht="26.25">
      <c r="A16" s="252"/>
      <c r="B16" s="23" t="s">
        <v>13</v>
      </c>
      <c r="C16" s="24">
        <f>C14/C15</f>
        <v>0.029411764705882353</v>
      </c>
      <c r="D16" s="25">
        <f>D14/D15</f>
        <v>0.004231311706629055</v>
      </c>
      <c r="E16" s="25">
        <f>E14/E15</f>
        <v>0.002844950213371266</v>
      </c>
      <c r="F16" s="26">
        <f>F14/F15</f>
        <v>0</v>
      </c>
      <c r="G16" s="19">
        <f t="shared" si="2"/>
        <v>0</v>
      </c>
      <c r="H16" s="20">
        <f t="shared" si="0"/>
        <v>0</v>
      </c>
      <c r="I16" s="57">
        <f t="shared" si="1"/>
        <v>0</v>
      </c>
    </row>
    <row r="17" spans="1:9" ht="15.75" thickBot="1">
      <c r="A17" s="253"/>
      <c r="B17" s="65" t="s">
        <v>14</v>
      </c>
      <c r="C17" s="66">
        <f>C13/C15</f>
        <v>0.6588235294117647</v>
      </c>
      <c r="D17" s="67">
        <f>D13/D15</f>
        <v>0.028208744710860368</v>
      </c>
      <c r="E17" s="67">
        <f>E13/E15</f>
        <v>0.02844950213371266</v>
      </c>
      <c r="F17" s="68">
        <f>F13/F15</f>
        <v>0.028208744710860368</v>
      </c>
      <c r="G17" s="61">
        <f t="shared" si="2"/>
        <v>99.15373765867419</v>
      </c>
      <c r="H17" s="62">
        <f t="shared" si="0"/>
        <v>100</v>
      </c>
      <c r="I17" s="63">
        <f t="shared" si="1"/>
        <v>4.281684465041305</v>
      </c>
    </row>
    <row r="18" spans="1:9" ht="15">
      <c r="A18" s="251">
        <v>3</v>
      </c>
      <c r="B18" s="64" t="s">
        <v>15</v>
      </c>
      <c r="C18" s="51">
        <v>19453</v>
      </c>
      <c r="D18" s="52">
        <v>78390</v>
      </c>
      <c r="E18" s="52">
        <v>72800</v>
      </c>
      <c r="F18" s="53">
        <v>78680</v>
      </c>
      <c r="G18" s="54">
        <f t="shared" si="2"/>
        <v>108.07692307692307</v>
      </c>
      <c r="H18" s="55">
        <f t="shared" si="0"/>
        <v>100.36994514606454</v>
      </c>
      <c r="I18" s="56">
        <f t="shared" si="1"/>
        <v>404.4620367038503</v>
      </c>
    </row>
    <row r="19" spans="1:9" ht="26.25" thickBot="1">
      <c r="A19" s="253"/>
      <c r="B19" s="69" t="s">
        <v>16</v>
      </c>
      <c r="C19" s="70">
        <f>C18/C12/9*1000</f>
        <v>6549.831649831649</v>
      </c>
      <c r="D19" s="70">
        <f>D18/D12/9*1000</f>
        <v>12389.758179231863</v>
      </c>
      <c r="E19" s="70">
        <v>12100</v>
      </c>
      <c r="F19" s="72">
        <f>F18/F12/9*1000</f>
        <v>12435.593488225066</v>
      </c>
      <c r="G19" s="61">
        <f t="shared" si="2"/>
        <v>102.7734999026865</v>
      </c>
      <c r="H19" s="62">
        <f t="shared" si="0"/>
        <v>100.36994514606454</v>
      </c>
      <c r="I19" s="63">
        <f t="shared" si="1"/>
        <v>189.8612690074973</v>
      </c>
    </row>
    <row r="20" spans="1:9" ht="26.25">
      <c r="A20" s="251">
        <v>4</v>
      </c>
      <c r="B20" s="50" t="s">
        <v>20</v>
      </c>
      <c r="C20" s="51">
        <v>21654</v>
      </c>
      <c r="D20" s="52">
        <v>149230</v>
      </c>
      <c r="E20" s="52">
        <v>125350</v>
      </c>
      <c r="F20" s="73">
        <v>151400</v>
      </c>
      <c r="G20" s="54">
        <f t="shared" si="2"/>
        <v>120.78181092939768</v>
      </c>
      <c r="H20" s="55">
        <f t="shared" si="0"/>
        <v>101.45413120686189</v>
      </c>
      <c r="I20" s="56">
        <f t="shared" si="1"/>
        <v>699.1779809734921</v>
      </c>
    </row>
    <row r="21" spans="1:9" ht="15.75" thickBot="1">
      <c r="A21" s="253"/>
      <c r="B21" s="74" t="s">
        <v>17</v>
      </c>
      <c r="C21" s="75">
        <f>C20/C7/9*1000</f>
        <v>1670.8333333333335</v>
      </c>
      <c r="D21" s="75">
        <f>D20/D7/9*1000</f>
        <v>13945.425661153162</v>
      </c>
      <c r="E21" s="75">
        <f>E20/E7/9*1000</f>
        <v>11713.858517895524</v>
      </c>
      <c r="F21" s="77">
        <f>F20/F7/9*1000</f>
        <v>14207.957957957959</v>
      </c>
      <c r="G21" s="61">
        <f t="shared" si="2"/>
        <v>121.29186925257926</v>
      </c>
      <c r="H21" s="62">
        <f t="shared" si="0"/>
        <v>101.88256926094495</v>
      </c>
      <c r="I21" s="78">
        <f t="shared" si="1"/>
        <v>850.3515984812742</v>
      </c>
    </row>
    <row r="22" spans="1:9" ht="39">
      <c r="A22" s="251">
        <v>5</v>
      </c>
      <c r="B22" s="79" t="s">
        <v>18</v>
      </c>
      <c r="C22" s="51">
        <v>160</v>
      </c>
      <c r="D22" s="52">
        <v>34</v>
      </c>
      <c r="E22" s="52">
        <v>37</v>
      </c>
      <c r="F22" s="73">
        <v>34</v>
      </c>
      <c r="G22" s="54">
        <f t="shared" si="2"/>
        <v>91.8918918918919</v>
      </c>
      <c r="H22" s="55">
        <f t="shared" si="0"/>
        <v>100</v>
      </c>
      <c r="I22" s="80">
        <f t="shared" si="1"/>
        <v>21.25</v>
      </c>
    </row>
    <row r="23" spans="1:9" ht="27" thickBot="1">
      <c r="A23" s="253"/>
      <c r="B23" s="81" t="s">
        <v>21</v>
      </c>
      <c r="C23" s="70">
        <f>C22/C7*100</f>
        <v>11.11111111111111</v>
      </c>
      <c r="D23" s="71">
        <f>D22/D7*100</f>
        <v>2.859545836837679</v>
      </c>
      <c r="E23" s="71">
        <f>E22/E7*100</f>
        <v>3.1118587047939443</v>
      </c>
      <c r="F23" s="82">
        <f>F22/F7*100</f>
        <v>2.871621621621622</v>
      </c>
      <c r="G23" s="61">
        <f t="shared" si="2"/>
        <v>92.27994886778671</v>
      </c>
      <c r="H23" s="62">
        <f t="shared" si="0"/>
        <v>100.4222972972973</v>
      </c>
      <c r="I23" s="78">
        <f t="shared" si="1"/>
        <v>25.8445945945946</v>
      </c>
    </row>
    <row r="24" spans="1:9" ht="36.75" customHeight="1">
      <c r="A24" s="260">
        <v>6</v>
      </c>
      <c r="B24" s="98" t="s">
        <v>19</v>
      </c>
      <c r="C24" s="95"/>
      <c r="D24" s="96"/>
      <c r="E24" s="96"/>
      <c r="F24" s="186"/>
      <c r="G24" s="54"/>
      <c r="H24" s="55"/>
      <c r="I24" s="80"/>
    </row>
    <row r="25" spans="1:9" ht="15">
      <c r="A25" s="261"/>
      <c r="B25" s="9" t="s">
        <v>23</v>
      </c>
      <c r="C25" s="6"/>
      <c r="D25" s="10"/>
      <c r="E25" s="10"/>
      <c r="F25" s="13"/>
      <c r="G25" s="19" t="e">
        <f t="shared" si="2"/>
        <v>#DIV/0!</v>
      </c>
      <c r="H25" s="20" t="e">
        <f t="shared" si="0"/>
        <v>#DIV/0!</v>
      </c>
      <c r="I25" s="83" t="e">
        <f t="shared" si="1"/>
        <v>#DIV/0!</v>
      </c>
    </row>
    <row r="26" spans="1:9" ht="15">
      <c r="A26" s="261"/>
      <c r="B26" s="7" t="s">
        <v>22</v>
      </c>
      <c r="C26" s="6"/>
      <c r="D26" s="10">
        <v>8</v>
      </c>
      <c r="E26" s="10">
        <v>10</v>
      </c>
      <c r="F26" s="13">
        <v>10</v>
      </c>
      <c r="G26" s="19">
        <f t="shared" si="2"/>
        <v>100</v>
      </c>
      <c r="H26" s="20">
        <f t="shared" si="0"/>
        <v>125</v>
      </c>
      <c r="I26" s="83" t="e">
        <f t="shared" si="1"/>
        <v>#DIV/0!</v>
      </c>
    </row>
    <row r="27" spans="1:9" ht="15">
      <c r="A27" s="261"/>
      <c r="B27" s="7" t="s">
        <v>154</v>
      </c>
      <c r="C27" s="6"/>
      <c r="D27" s="10"/>
      <c r="E27" s="10"/>
      <c r="F27" s="13"/>
      <c r="G27" s="19" t="e">
        <f t="shared" si="2"/>
        <v>#DIV/0!</v>
      </c>
      <c r="H27" s="20" t="e">
        <f t="shared" si="0"/>
        <v>#DIV/0!</v>
      </c>
      <c r="I27" s="83" t="e">
        <f t="shared" si="1"/>
        <v>#DIV/0!</v>
      </c>
    </row>
    <row r="28" spans="1:9" ht="15">
      <c r="A28" s="261"/>
      <c r="B28" s="7" t="s">
        <v>24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261"/>
      <c r="B29" s="7" t="s">
        <v>25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261"/>
      <c r="B30" s="7" t="s">
        <v>26</v>
      </c>
      <c r="C30" s="6"/>
      <c r="D30" s="10">
        <v>0.75</v>
      </c>
      <c r="E30" s="10">
        <v>0.75</v>
      </c>
      <c r="F30" s="13">
        <v>1.125</v>
      </c>
      <c r="G30" s="19">
        <f t="shared" si="2"/>
        <v>150</v>
      </c>
      <c r="H30" s="20">
        <f t="shared" si="0"/>
        <v>150</v>
      </c>
      <c r="I30" s="83" t="e">
        <f t="shared" si="1"/>
        <v>#DIV/0!</v>
      </c>
    </row>
    <row r="31" spans="1:9" ht="15">
      <c r="A31" s="261"/>
      <c r="B31" s="8" t="s">
        <v>239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261"/>
      <c r="B32" s="7" t="s">
        <v>27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261"/>
      <c r="B33" s="7" t="s">
        <v>28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261"/>
      <c r="B34" s="28" t="s">
        <v>29</v>
      </c>
      <c r="C34" s="32">
        <f>SUM(C35:C43)</f>
        <v>0</v>
      </c>
      <c r="D34" s="33">
        <v>3926</v>
      </c>
      <c r="E34" s="33">
        <v>3200</v>
      </c>
      <c r="F34" s="215">
        <v>3926</v>
      </c>
      <c r="G34" s="19">
        <f t="shared" si="2"/>
        <v>122.6875</v>
      </c>
      <c r="H34" s="20">
        <f t="shared" si="0"/>
        <v>100</v>
      </c>
      <c r="I34" s="83" t="e">
        <f t="shared" si="1"/>
        <v>#DIV/0!</v>
      </c>
    </row>
    <row r="35" spans="1:9" ht="15">
      <c r="A35" s="261"/>
      <c r="B35" s="7" t="s">
        <v>30</v>
      </c>
      <c r="C35" s="6"/>
      <c r="D35" s="6"/>
      <c r="E35" s="10"/>
      <c r="F35" s="10"/>
      <c r="G35" s="19" t="e">
        <f t="shared" si="2"/>
        <v>#DIV/0!</v>
      </c>
      <c r="H35" s="20" t="e">
        <f t="shared" si="0"/>
        <v>#DIV/0!</v>
      </c>
      <c r="I35" s="83" t="e">
        <f t="shared" si="1"/>
        <v>#DIV/0!</v>
      </c>
    </row>
    <row r="36" spans="1:9" ht="15">
      <c r="A36" s="261"/>
      <c r="B36" s="7" t="s">
        <v>31</v>
      </c>
      <c r="C36" s="6"/>
      <c r="D36" s="6">
        <v>544</v>
      </c>
      <c r="E36" s="10">
        <v>500</v>
      </c>
      <c r="F36" s="6">
        <v>680</v>
      </c>
      <c r="G36" s="19">
        <f t="shared" si="2"/>
        <v>136</v>
      </c>
      <c r="H36" s="20">
        <f t="shared" si="0"/>
        <v>125</v>
      </c>
      <c r="I36" s="83" t="e">
        <f t="shared" si="1"/>
        <v>#DIV/0!</v>
      </c>
    </row>
    <row r="37" spans="1:9" ht="15">
      <c r="A37" s="261"/>
      <c r="B37" s="7" t="s">
        <v>154</v>
      </c>
      <c r="C37" s="6"/>
      <c r="D37" s="6"/>
      <c r="E37" s="10"/>
      <c r="F37" s="6"/>
      <c r="G37" s="19" t="e">
        <f t="shared" si="2"/>
        <v>#DIV/0!</v>
      </c>
      <c r="H37" s="20" t="e">
        <f t="shared" si="0"/>
        <v>#DIV/0!</v>
      </c>
      <c r="I37" s="83" t="e">
        <f t="shared" si="1"/>
        <v>#DIV/0!</v>
      </c>
    </row>
    <row r="38" spans="1:9" ht="15">
      <c r="A38" s="261"/>
      <c r="B38" s="7" t="s">
        <v>32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261"/>
      <c r="B39" s="7" t="s">
        <v>33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261"/>
      <c r="B40" s="7" t="s">
        <v>34</v>
      </c>
      <c r="C40" s="6"/>
      <c r="D40" s="6">
        <v>3372</v>
      </c>
      <c r="E40" s="10">
        <v>2700</v>
      </c>
      <c r="F40" s="6">
        <v>3221.9</v>
      </c>
      <c r="G40" s="19">
        <f t="shared" si="2"/>
        <v>119.32962962962964</v>
      </c>
      <c r="H40" s="20">
        <f t="shared" si="0"/>
        <v>95.54863582443653</v>
      </c>
      <c r="I40" s="83" t="e">
        <f t="shared" si="1"/>
        <v>#DIV/0!</v>
      </c>
    </row>
    <row r="41" spans="1:9" ht="15">
      <c r="A41" s="261"/>
      <c r="B41" s="8" t="s">
        <v>227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261"/>
      <c r="B42" s="7" t="s">
        <v>35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261"/>
      <c r="B43" s="7" t="s">
        <v>36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261"/>
      <c r="B44" s="23" t="s">
        <v>37</v>
      </c>
      <c r="C44" s="32">
        <f>SUM(C45:C47)</f>
        <v>26880.7</v>
      </c>
      <c r="D44" s="33" t="s">
        <v>300</v>
      </c>
      <c r="E44" s="33">
        <v>85400</v>
      </c>
      <c r="F44" s="33">
        <v>88224.8</v>
      </c>
      <c r="G44" s="19">
        <f t="shared" si="2"/>
        <v>103.30772833723654</v>
      </c>
      <c r="H44" s="20" t="e">
        <f t="shared" si="0"/>
        <v>#VALUE!</v>
      </c>
      <c r="I44" s="83">
        <f t="shared" si="1"/>
        <v>328.2087148028139</v>
      </c>
    </row>
    <row r="45" spans="1:9" ht="15">
      <c r="A45" s="261"/>
      <c r="B45" s="7" t="s">
        <v>150</v>
      </c>
      <c r="C45" s="6">
        <v>0</v>
      </c>
      <c r="D45" s="10" t="s">
        <v>301</v>
      </c>
      <c r="E45" s="10">
        <v>23150</v>
      </c>
      <c r="F45" s="33">
        <v>23318.2</v>
      </c>
      <c r="G45" s="19">
        <f t="shared" si="2"/>
        <v>100.72656587473003</v>
      </c>
      <c r="H45" s="20" t="e">
        <f t="shared" si="0"/>
        <v>#VALUE!</v>
      </c>
      <c r="I45" s="83" t="e">
        <f t="shared" si="1"/>
        <v>#DIV/0!</v>
      </c>
    </row>
    <row r="46" spans="1:9" ht="15">
      <c r="A46" s="261"/>
      <c r="B46" s="7" t="s">
        <v>38</v>
      </c>
      <c r="C46" s="6">
        <v>1438.5</v>
      </c>
      <c r="D46" s="10">
        <v>7362</v>
      </c>
      <c r="E46" s="10">
        <v>12500</v>
      </c>
      <c r="F46" s="33">
        <v>7396.2</v>
      </c>
      <c r="G46" s="19">
        <f t="shared" si="2"/>
        <v>59.1696</v>
      </c>
      <c r="H46" s="20">
        <f t="shared" si="0"/>
        <v>100.4645476772616</v>
      </c>
      <c r="I46" s="83">
        <f t="shared" si="1"/>
        <v>514.1605839416059</v>
      </c>
    </row>
    <row r="47" spans="1:9" ht="15">
      <c r="A47" s="261"/>
      <c r="B47" s="7" t="s">
        <v>39</v>
      </c>
      <c r="C47" s="6">
        <v>25442.2</v>
      </c>
      <c r="D47" s="10" t="s">
        <v>302</v>
      </c>
      <c r="E47" s="10">
        <v>49750</v>
      </c>
      <c r="F47" s="33">
        <v>57510.3</v>
      </c>
      <c r="G47" s="19">
        <f t="shared" si="2"/>
        <v>115.59859296482414</v>
      </c>
      <c r="H47" s="20" t="e">
        <f t="shared" si="0"/>
        <v>#VALUE!</v>
      </c>
      <c r="I47" s="83">
        <f t="shared" si="1"/>
        <v>226.04295226041776</v>
      </c>
    </row>
    <row r="48" spans="1:9" ht="15">
      <c r="A48" s="261"/>
      <c r="B48" s="27" t="s">
        <v>40</v>
      </c>
      <c r="C48" s="32">
        <f>C44+C34</f>
        <v>26880.7</v>
      </c>
      <c r="D48" s="33">
        <v>90788</v>
      </c>
      <c r="E48" s="33">
        <f>E44+E34</f>
        <v>88600</v>
      </c>
      <c r="F48" s="29">
        <f>F44+F34</f>
        <v>92150.8</v>
      </c>
      <c r="G48" s="19">
        <f t="shared" si="2"/>
        <v>104.0076749435666</v>
      </c>
      <c r="H48" s="20">
        <f t="shared" si="0"/>
        <v>101.50107943781117</v>
      </c>
      <c r="I48" s="83">
        <f t="shared" si="1"/>
        <v>342.81398921903076</v>
      </c>
    </row>
    <row r="49" spans="1:9" ht="15">
      <c r="A49" s="261"/>
      <c r="B49" s="28" t="s">
        <v>17</v>
      </c>
      <c r="C49" s="21">
        <f>C48/C7/9*1000</f>
        <v>2074.128086419753</v>
      </c>
      <c r="D49" s="21">
        <f>D48/D7/9*1000</f>
        <v>8484.066909634614</v>
      </c>
      <c r="E49" s="21">
        <f>E48/E7/9*1000</f>
        <v>8279.600037379685</v>
      </c>
      <c r="F49" s="31">
        <f>F48/F7/9*1000</f>
        <v>8647.785285285287</v>
      </c>
      <c r="G49" s="19">
        <f t="shared" si="2"/>
        <v>104.44689654383504</v>
      </c>
      <c r="H49" s="20">
        <f t="shared" si="0"/>
        <v>101.92971575300464</v>
      </c>
      <c r="I49" s="83">
        <f t="shared" si="1"/>
        <v>416.93593283395643</v>
      </c>
    </row>
    <row r="50" spans="1:9" ht="15">
      <c r="A50" s="261"/>
      <c r="B50" s="39" t="s">
        <v>106</v>
      </c>
      <c r="C50" s="43"/>
      <c r="D50" s="44">
        <v>14887</v>
      </c>
      <c r="E50" s="44">
        <v>14280</v>
      </c>
      <c r="F50" s="45">
        <v>14907</v>
      </c>
      <c r="G50" s="19">
        <f>F50/E50*100</f>
        <v>104.39075630252101</v>
      </c>
      <c r="H50" s="20">
        <f>F50/D50*100</f>
        <v>100.13434540202861</v>
      </c>
      <c r="I50" s="83" t="e">
        <f>F50/C50*100</f>
        <v>#DIV/0!</v>
      </c>
    </row>
    <row r="51" spans="1:9" ht="15.75" thickBot="1">
      <c r="A51" s="262"/>
      <c r="B51" s="84" t="s">
        <v>107</v>
      </c>
      <c r="C51" s="85"/>
      <c r="D51" s="86">
        <v>42699</v>
      </c>
      <c r="E51" s="86">
        <v>31750</v>
      </c>
      <c r="F51" s="87">
        <v>42773.7</v>
      </c>
      <c r="G51" s="61">
        <f>F51/E51*100</f>
        <v>134.7203149606299</v>
      </c>
      <c r="H51" s="62">
        <f>F51/D51*100</f>
        <v>100.17494554907609</v>
      </c>
      <c r="I51" s="78" t="e">
        <f>F51/C51*100</f>
        <v>#DIV/0!</v>
      </c>
    </row>
    <row r="52" spans="1:9" ht="26.25">
      <c r="A52" s="251">
        <v>7</v>
      </c>
      <c r="B52" s="88" t="s">
        <v>41</v>
      </c>
      <c r="C52" s="89">
        <f>C48/C53</f>
        <v>114.87478632478633</v>
      </c>
      <c r="D52" s="90">
        <v>439</v>
      </c>
      <c r="E52" s="90">
        <f>E48/E53</f>
        <v>434.3137254901961</v>
      </c>
      <c r="F52" s="91">
        <f>F48/F53</f>
        <v>445.1729468599034</v>
      </c>
      <c r="G52" s="54">
        <f t="shared" si="2"/>
        <v>102.5003173356888</v>
      </c>
      <c r="H52" s="55">
        <f t="shared" si="0"/>
        <v>101.40613823688005</v>
      </c>
      <c r="I52" s="80">
        <f t="shared" si="1"/>
        <v>387.52885737803473</v>
      </c>
    </row>
    <row r="53" spans="1:9" ht="52.5" thickBot="1">
      <c r="A53" s="253"/>
      <c r="B53" s="92" t="s">
        <v>42</v>
      </c>
      <c r="C53" s="59">
        <v>234</v>
      </c>
      <c r="D53" s="60">
        <v>207</v>
      </c>
      <c r="E53" s="60">
        <v>204</v>
      </c>
      <c r="F53" s="60">
        <v>207</v>
      </c>
      <c r="G53" s="61">
        <f t="shared" si="2"/>
        <v>101.47058823529412</v>
      </c>
      <c r="H53" s="62">
        <f t="shared" si="0"/>
        <v>100</v>
      </c>
      <c r="I53" s="78">
        <f t="shared" si="1"/>
        <v>88.46153846153845</v>
      </c>
    </row>
    <row r="54" spans="1:9" ht="15">
      <c r="A54" s="251">
        <v>8</v>
      </c>
      <c r="B54" s="93" t="s">
        <v>43</v>
      </c>
      <c r="C54" s="51">
        <v>9602.5</v>
      </c>
      <c r="D54" s="52">
        <v>125330</v>
      </c>
      <c r="E54" s="52">
        <v>112480</v>
      </c>
      <c r="F54" s="52">
        <v>126450</v>
      </c>
      <c r="G54" s="54">
        <f t="shared" si="2"/>
        <v>112.41998577524895</v>
      </c>
      <c r="H54" s="55">
        <f t="shared" si="0"/>
        <v>100.89364078831883</v>
      </c>
      <c r="I54" s="80">
        <f t="shared" si="1"/>
        <v>1316.8445717261131</v>
      </c>
    </row>
    <row r="55" spans="1:9" ht="15.75" thickBot="1">
      <c r="A55" s="253"/>
      <c r="B55" s="74" t="s">
        <v>17</v>
      </c>
      <c r="C55" s="70">
        <f>C54/C7/9*1000</f>
        <v>740.9336419753087</v>
      </c>
      <c r="D55" s="70">
        <f>D54/D7/9*1000</f>
        <v>11711.98953368844</v>
      </c>
      <c r="E55" s="70">
        <f>E54/E7/9*1000</f>
        <v>10511.167180637322</v>
      </c>
      <c r="F55" s="201">
        <f>F54/F7/9*1000</f>
        <v>11866.554054054055</v>
      </c>
      <c r="G55" s="61">
        <f t="shared" si="2"/>
        <v>112.89473233679985</v>
      </c>
      <c r="H55" s="62">
        <f t="shared" si="0"/>
        <v>101.31971190651277</v>
      </c>
      <c r="I55" s="78">
        <f t="shared" si="1"/>
        <v>1601.567722369597</v>
      </c>
    </row>
    <row r="56" spans="1:9" ht="15">
      <c r="A56" s="251">
        <v>9</v>
      </c>
      <c r="B56" s="94" t="s">
        <v>44</v>
      </c>
      <c r="C56" s="95">
        <f>C58+C66+C67+C68+C69+C72+C73+C74+C75+C76+C77+C78</f>
        <v>781.6999999999999</v>
      </c>
      <c r="D56" s="96">
        <v>8761.4</v>
      </c>
      <c r="E56" s="96">
        <v>8127.5</v>
      </c>
      <c r="F56" s="202">
        <v>8860</v>
      </c>
      <c r="G56" s="54">
        <f t="shared" si="2"/>
        <v>109.01261150415257</v>
      </c>
      <c r="H56" s="55">
        <f t="shared" si="0"/>
        <v>101.12539091925947</v>
      </c>
      <c r="I56" s="80">
        <f t="shared" si="1"/>
        <v>1133.4271459639249</v>
      </c>
    </row>
    <row r="57" spans="1:9" ht="15">
      <c r="A57" s="252"/>
      <c r="B57" s="28" t="s">
        <v>17</v>
      </c>
      <c r="C57" s="21">
        <f>C56/C7*1000/9</f>
        <v>60.316358024691354</v>
      </c>
      <c r="D57" s="21">
        <v>1228.1</v>
      </c>
      <c r="E57" s="21">
        <f>E56/E7*1000/9</f>
        <v>759.508457153537</v>
      </c>
      <c r="F57" s="203">
        <f>F56/F7*1000/6</f>
        <v>1247.1846846846845</v>
      </c>
      <c r="G57" s="19">
        <f t="shared" si="2"/>
        <v>164.20945322437169</v>
      </c>
      <c r="H57" s="20">
        <f t="shared" si="0"/>
        <v>101.55400087001748</v>
      </c>
      <c r="I57" s="83">
        <f t="shared" si="1"/>
        <v>2067.7387122314844</v>
      </c>
    </row>
    <row r="58" spans="1:9" ht="15">
      <c r="A58" s="252"/>
      <c r="B58" s="28" t="s">
        <v>45</v>
      </c>
      <c r="C58" s="32">
        <f>SUM(C59:C65)</f>
        <v>0</v>
      </c>
      <c r="D58" s="33">
        <f>SUM(D59:D65)</f>
        <v>0</v>
      </c>
      <c r="E58" s="33">
        <f>SUM(E59:E65)</f>
        <v>0</v>
      </c>
      <c r="F58" s="204">
        <f>SUM(F59:F65)</f>
        <v>0</v>
      </c>
      <c r="G58" s="19" t="e">
        <f t="shared" si="2"/>
        <v>#DIV/0!</v>
      </c>
      <c r="H58" s="20" t="e">
        <f t="shared" si="0"/>
        <v>#DIV/0!</v>
      </c>
      <c r="I58" s="83" t="e">
        <f t="shared" si="1"/>
        <v>#DIV/0!</v>
      </c>
    </row>
    <row r="59" spans="1:9" ht="15">
      <c r="A59" s="252"/>
      <c r="B59" s="7" t="s">
        <v>46</v>
      </c>
      <c r="C59" s="6"/>
      <c r="D59" s="6"/>
      <c r="E59" s="10"/>
      <c r="F59" s="204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52"/>
      <c r="B60" s="7" t="s">
        <v>47</v>
      </c>
      <c r="C60" s="6"/>
      <c r="D60" s="6"/>
      <c r="E60" s="10"/>
      <c r="F60" s="204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52"/>
      <c r="B61" s="7" t="s">
        <v>48</v>
      </c>
      <c r="C61" s="6"/>
      <c r="D61" s="6"/>
      <c r="E61" s="10"/>
      <c r="F61" s="204"/>
      <c r="G61" s="19" t="e">
        <f t="shared" si="2"/>
        <v>#DIV/0!</v>
      </c>
      <c r="H61" s="20" t="e">
        <f t="shared" si="0"/>
        <v>#DIV/0!</v>
      </c>
      <c r="I61" s="83" t="e">
        <f t="shared" si="1"/>
        <v>#DIV/0!</v>
      </c>
    </row>
    <row r="62" spans="1:9" ht="15">
      <c r="A62" s="252"/>
      <c r="B62" s="7" t="s">
        <v>49</v>
      </c>
      <c r="C62" s="6"/>
      <c r="D62" s="6"/>
      <c r="E62" s="10"/>
      <c r="F62" s="204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52"/>
      <c r="B63" s="7" t="s">
        <v>50</v>
      </c>
      <c r="C63" s="6"/>
      <c r="D63" s="6"/>
      <c r="E63" s="10"/>
      <c r="F63" s="204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52"/>
      <c r="B64" s="7" t="s">
        <v>51</v>
      </c>
      <c r="C64" s="6"/>
      <c r="D64" s="6"/>
      <c r="E64" s="10"/>
      <c r="F64" s="204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52"/>
      <c r="B65" s="7" t="s">
        <v>52</v>
      </c>
      <c r="C65" s="6"/>
      <c r="D65" s="6"/>
      <c r="E65" s="10"/>
      <c r="F65" s="204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52"/>
      <c r="B66" s="7" t="s">
        <v>53</v>
      </c>
      <c r="C66" s="6"/>
      <c r="D66" s="6"/>
      <c r="E66" s="10"/>
      <c r="F66" s="204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52"/>
      <c r="B67" s="7" t="s">
        <v>54</v>
      </c>
      <c r="C67" s="6">
        <v>617.4</v>
      </c>
      <c r="D67" s="10">
        <v>4173</v>
      </c>
      <c r="E67" s="10">
        <v>4070</v>
      </c>
      <c r="F67" s="205">
        <v>4182</v>
      </c>
      <c r="G67" s="19">
        <f t="shared" si="2"/>
        <v>102.75184275184274</v>
      </c>
      <c r="H67" s="20">
        <f t="shared" si="0"/>
        <v>100.215672178289</v>
      </c>
      <c r="I67" s="83">
        <f t="shared" si="1"/>
        <v>677.3566569484938</v>
      </c>
    </row>
    <row r="68" spans="1:9" ht="15">
      <c r="A68" s="252"/>
      <c r="B68" s="7" t="s">
        <v>55</v>
      </c>
      <c r="C68" s="6"/>
      <c r="D68" s="10">
        <v>1768</v>
      </c>
      <c r="E68" s="10">
        <v>1520</v>
      </c>
      <c r="F68" s="205">
        <v>1768</v>
      </c>
      <c r="G68" s="19">
        <f t="shared" si="2"/>
        <v>116.31578947368422</v>
      </c>
      <c r="H68" s="20">
        <f t="shared" si="0"/>
        <v>100</v>
      </c>
      <c r="I68" s="83" t="e">
        <f t="shared" si="1"/>
        <v>#DIV/0!</v>
      </c>
    </row>
    <row r="69" spans="1:9" ht="15">
      <c r="A69" s="252"/>
      <c r="B69" s="28" t="s">
        <v>56</v>
      </c>
      <c r="C69" s="32">
        <f>C70+C71</f>
        <v>164.29999999999998</v>
      </c>
      <c r="D69" s="33">
        <v>2265</v>
      </c>
      <c r="E69" s="33">
        <v>2050</v>
      </c>
      <c r="F69" s="205">
        <v>2265</v>
      </c>
      <c r="G69" s="19">
        <f t="shared" si="2"/>
        <v>110.48780487804879</v>
      </c>
      <c r="H69" s="20">
        <f t="shared" si="0"/>
        <v>100</v>
      </c>
      <c r="I69" s="83">
        <f t="shared" si="1"/>
        <v>1378.5757760194767</v>
      </c>
    </row>
    <row r="70" spans="1:9" ht="15">
      <c r="A70" s="252"/>
      <c r="B70" s="7" t="s">
        <v>57</v>
      </c>
      <c r="C70" s="6">
        <v>4.1</v>
      </c>
      <c r="D70" s="10">
        <v>57.9</v>
      </c>
      <c r="E70" s="10">
        <v>28.4</v>
      </c>
      <c r="F70" s="205">
        <v>57.9</v>
      </c>
      <c r="G70" s="19">
        <f t="shared" si="2"/>
        <v>203.8732394366197</v>
      </c>
      <c r="H70" s="20">
        <f t="shared" si="0"/>
        <v>100</v>
      </c>
      <c r="I70" s="83">
        <f t="shared" si="1"/>
        <v>1412.1951219512196</v>
      </c>
    </row>
    <row r="71" spans="1:9" ht="15">
      <c r="A71" s="252"/>
      <c r="B71" s="7" t="s">
        <v>58</v>
      </c>
      <c r="C71" s="6">
        <v>160.2</v>
      </c>
      <c r="D71" s="14">
        <v>2207.1</v>
      </c>
      <c r="E71" s="10">
        <v>2021.6</v>
      </c>
      <c r="F71" s="205">
        <v>2210</v>
      </c>
      <c r="G71" s="19">
        <f t="shared" si="2"/>
        <v>109.31935100910171</v>
      </c>
      <c r="H71" s="20">
        <f t="shared" si="0"/>
        <v>100.13139413710299</v>
      </c>
      <c r="I71" s="83">
        <f t="shared" si="1"/>
        <v>1379.5255930087392</v>
      </c>
    </row>
    <row r="72" spans="1:9" ht="15">
      <c r="A72" s="252"/>
      <c r="B72" s="7" t="s">
        <v>59</v>
      </c>
      <c r="C72" s="6"/>
      <c r="D72" s="10">
        <v>33.9</v>
      </c>
      <c r="E72" s="10">
        <v>15</v>
      </c>
      <c r="F72" s="209">
        <v>12.9</v>
      </c>
      <c r="G72" s="19">
        <f t="shared" si="2"/>
        <v>86</v>
      </c>
      <c r="H72" s="20">
        <f t="shared" si="0"/>
        <v>38.05309734513275</v>
      </c>
      <c r="I72" s="83" t="e">
        <f t="shared" si="1"/>
        <v>#DIV/0!</v>
      </c>
    </row>
    <row r="73" spans="1:9" ht="15">
      <c r="A73" s="252"/>
      <c r="B73" s="7" t="s">
        <v>60</v>
      </c>
      <c r="C73" s="6"/>
      <c r="D73" s="10">
        <v>136</v>
      </c>
      <c r="E73" s="10">
        <v>122</v>
      </c>
      <c r="F73" s="205">
        <v>136</v>
      </c>
      <c r="G73" s="19">
        <f t="shared" si="2"/>
        <v>111.47540983606557</v>
      </c>
      <c r="H73" s="20">
        <f t="shared" si="0"/>
        <v>100</v>
      </c>
      <c r="I73" s="83" t="e">
        <f t="shared" si="1"/>
        <v>#DIV/0!</v>
      </c>
    </row>
    <row r="74" spans="1:9" ht="15">
      <c r="A74" s="252"/>
      <c r="B74" s="7" t="s">
        <v>61</v>
      </c>
      <c r="C74" s="6"/>
      <c r="D74" s="10">
        <v>85.5</v>
      </c>
      <c r="E74" s="10">
        <v>86</v>
      </c>
      <c r="F74" s="206">
        <v>85.5</v>
      </c>
      <c r="G74" s="19">
        <f t="shared" si="2"/>
        <v>99.4186046511628</v>
      </c>
      <c r="H74" s="20">
        <f t="shared" si="0"/>
        <v>100</v>
      </c>
      <c r="I74" s="83" t="e">
        <f t="shared" si="1"/>
        <v>#DIV/0!</v>
      </c>
    </row>
    <row r="75" spans="1:9" ht="15">
      <c r="A75" s="252"/>
      <c r="B75" s="7" t="s">
        <v>62</v>
      </c>
      <c r="C75" s="6"/>
      <c r="D75" s="10">
        <v>198.9</v>
      </c>
      <c r="E75" s="10">
        <v>175</v>
      </c>
      <c r="F75" s="209">
        <v>198.9</v>
      </c>
      <c r="G75" s="19">
        <f t="shared" si="2"/>
        <v>113.65714285714286</v>
      </c>
      <c r="H75" s="20">
        <f aca="true" t="shared" si="3" ref="H75:H119">F75/D75*100</f>
        <v>100</v>
      </c>
      <c r="I75" s="83" t="e">
        <f aca="true" t="shared" si="4" ref="I75:I119">F75/C75*100</f>
        <v>#DIV/0!</v>
      </c>
    </row>
    <row r="76" spans="1:9" ht="15">
      <c r="A76" s="252"/>
      <c r="B76" s="7" t="s">
        <v>63</v>
      </c>
      <c r="C76" s="6"/>
      <c r="D76" s="10">
        <v>79.1</v>
      </c>
      <c r="E76" s="10">
        <v>59.5</v>
      </c>
      <c r="F76" s="205">
        <v>137.7</v>
      </c>
      <c r="G76" s="19">
        <f aca="true" t="shared" si="5" ref="G76:G119">F76/E76*100</f>
        <v>231.42857142857142</v>
      </c>
      <c r="H76" s="20">
        <f t="shared" si="3"/>
        <v>174.0834386852086</v>
      </c>
      <c r="I76" s="83" t="e">
        <f t="shared" si="4"/>
        <v>#DIV/0!</v>
      </c>
    </row>
    <row r="77" spans="1:9" ht="15">
      <c r="A77" s="252"/>
      <c r="B77" s="7" t="s">
        <v>64</v>
      </c>
      <c r="C77" s="6"/>
      <c r="D77" s="10"/>
      <c r="E77" s="10"/>
      <c r="F77" s="204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53"/>
      <c r="B78" s="58" t="s">
        <v>160</v>
      </c>
      <c r="C78" s="59"/>
      <c r="D78" s="60">
        <v>22</v>
      </c>
      <c r="E78" s="60">
        <v>20</v>
      </c>
      <c r="F78" s="207">
        <v>32</v>
      </c>
      <c r="G78" s="61">
        <f t="shared" si="5"/>
        <v>160</v>
      </c>
      <c r="H78" s="62">
        <f t="shared" si="3"/>
        <v>145.45454545454547</v>
      </c>
      <c r="I78" s="78" t="e">
        <f t="shared" si="4"/>
        <v>#DIV/0!</v>
      </c>
    </row>
    <row r="79" spans="1:10" ht="39">
      <c r="A79" s="247">
        <v>10</v>
      </c>
      <c r="B79" s="98" t="s">
        <v>65</v>
      </c>
      <c r="C79" s="95">
        <f>C80+C81</f>
        <v>0</v>
      </c>
      <c r="D79" s="96">
        <v>9661.7</v>
      </c>
      <c r="E79" s="96">
        <v>8000</v>
      </c>
      <c r="F79" s="99">
        <v>23842</v>
      </c>
      <c r="G79" s="54">
        <f t="shared" si="5"/>
        <v>298.025</v>
      </c>
      <c r="H79" s="55">
        <f t="shared" si="3"/>
        <v>246.76816709274766</v>
      </c>
      <c r="I79" s="80" t="e">
        <f t="shared" si="4"/>
        <v>#DIV/0!</v>
      </c>
      <c r="J79" s="3"/>
    </row>
    <row r="80" spans="1:10" ht="15">
      <c r="A80" s="248"/>
      <c r="B80" s="7" t="s">
        <v>66</v>
      </c>
      <c r="C80" s="6"/>
      <c r="D80" s="10">
        <v>2021.7</v>
      </c>
      <c r="E80" s="10">
        <v>2021.7</v>
      </c>
      <c r="F80" s="15">
        <v>400</v>
      </c>
      <c r="G80" s="19">
        <f t="shared" si="5"/>
        <v>19.785329178414205</v>
      </c>
      <c r="H80" s="20">
        <f t="shared" si="3"/>
        <v>19.785329178414205</v>
      </c>
      <c r="I80" s="83" t="e">
        <f t="shared" si="4"/>
        <v>#DIV/0!</v>
      </c>
      <c r="J80" s="3"/>
    </row>
    <row r="81" spans="1:10" ht="15">
      <c r="A81" s="248"/>
      <c r="B81" s="5" t="s">
        <v>67</v>
      </c>
      <c r="C81" s="6"/>
      <c r="D81" s="10">
        <v>7640</v>
      </c>
      <c r="E81" s="10">
        <v>5978.3</v>
      </c>
      <c r="F81" s="15">
        <v>23442</v>
      </c>
      <c r="G81" s="19">
        <f t="shared" si="5"/>
        <v>392.11816068113006</v>
      </c>
      <c r="H81" s="20">
        <f t="shared" si="3"/>
        <v>306.8324607329843</v>
      </c>
      <c r="I81" s="83" t="e">
        <f t="shared" si="4"/>
        <v>#DIV/0!</v>
      </c>
      <c r="J81" s="3"/>
    </row>
    <row r="82" spans="1:10" ht="39.75" thickBot="1">
      <c r="A82" s="249"/>
      <c r="B82" s="92" t="s">
        <v>68</v>
      </c>
      <c r="C82" s="59">
        <v>0</v>
      </c>
      <c r="D82" s="60">
        <v>0</v>
      </c>
      <c r="E82" s="60">
        <v>0</v>
      </c>
      <c r="F82" s="100">
        <v>0</v>
      </c>
      <c r="G82" s="61" t="e">
        <f t="shared" si="5"/>
        <v>#DIV/0!</v>
      </c>
      <c r="H82" s="62" t="e">
        <f t="shared" si="3"/>
        <v>#DIV/0!</v>
      </c>
      <c r="I82" s="78" t="e">
        <f t="shared" si="4"/>
        <v>#DIV/0!</v>
      </c>
      <c r="J82" s="3"/>
    </row>
    <row r="83" spans="1:10" ht="15">
      <c r="A83" s="247">
        <v>11</v>
      </c>
      <c r="B83" s="64" t="s">
        <v>69</v>
      </c>
      <c r="C83" s="64">
        <v>31700</v>
      </c>
      <c r="D83" s="93">
        <v>25940</v>
      </c>
      <c r="E83" s="93">
        <v>26005</v>
      </c>
      <c r="F83" s="101">
        <f>25940+F82</f>
        <v>25940</v>
      </c>
      <c r="G83" s="54">
        <f t="shared" si="5"/>
        <v>99.7500480676793</v>
      </c>
      <c r="H83" s="55">
        <f t="shared" si="3"/>
        <v>100</v>
      </c>
      <c r="I83" s="80">
        <f t="shared" si="4"/>
        <v>81.82965299684543</v>
      </c>
      <c r="J83" s="3"/>
    </row>
    <row r="84" spans="1:10" ht="26.25">
      <c r="A84" s="248"/>
      <c r="B84" s="23" t="s">
        <v>70</v>
      </c>
      <c r="C84" s="34">
        <f>C83/C7</f>
        <v>22.01388888888889</v>
      </c>
      <c r="D84" s="35">
        <f>D83/D7</f>
        <v>21.816652649285114</v>
      </c>
      <c r="E84" s="35">
        <f>E83/E7</f>
        <v>21.871320437342305</v>
      </c>
      <c r="F84" s="36">
        <f>F83/F7</f>
        <v>21.908783783783782</v>
      </c>
      <c r="G84" s="19">
        <f t="shared" si="5"/>
        <v>100.17128982472185</v>
      </c>
      <c r="H84" s="20">
        <f t="shared" si="3"/>
        <v>100.42229729729728</v>
      </c>
      <c r="I84" s="83">
        <f t="shared" si="4"/>
        <v>99.52255094210929</v>
      </c>
      <c r="J84" s="3"/>
    </row>
    <row r="85" spans="1:10" ht="52.5" thickBot="1">
      <c r="A85" s="249"/>
      <c r="B85" s="81" t="s">
        <v>71</v>
      </c>
      <c r="C85" s="70">
        <f>C82/C83*100</f>
        <v>0</v>
      </c>
      <c r="D85" s="71">
        <f>D82/D83*100</f>
        <v>0</v>
      </c>
      <c r="E85" s="71">
        <f>E82/E83*100</f>
        <v>0</v>
      </c>
      <c r="F85" s="102">
        <f>F82/F83*100</f>
        <v>0</v>
      </c>
      <c r="G85" s="61" t="e">
        <f t="shared" si="5"/>
        <v>#DIV/0!</v>
      </c>
      <c r="H85" s="62" t="e">
        <f t="shared" si="3"/>
        <v>#DIV/0!</v>
      </c>
      <c r="I85" s="78" t="e">
        <f t="shared" si="4"/>
        <v>#DIV/0!</v>
      </c>
      <c r="J85" s="3"/>
    </row>
    <row r="86" spans="1:10" ht="26.25">
      <c r="A86" s="247">
        <v>12</v>
      </c>
      <c r="B86" s="79" t="s">
        <v>72</v>
      </c>
      <c r="C86" s="51"/>
      <c r="D86" s="52">
        <v>2</v>
      </c>
      <c r="E86" s="52">
        <v>3</v>
      </c>
      <c r="F86" s="103">
        <v>1</v>
      </c>
      <c r="G86" s="54">
        <f t="shared" si="5"/>
        <v>33.33333333333333</v>
      </c>
      <c r="H86" s="55">
        <f t="shared" si="3"/>
        <v>50</v>
      </c>
      <c r="I86" s="80" t="e">
        <f t="shared" si="4"/>
        <v>#DIV/0!</v>
      </c>
      <c r="J86" s="3"/>
    </row>
    <row r="87" spans="1:10" ht="27" thickBot="1">
      <c r="A87" s="249"/>
      <c r="B87" s="81" t="s">
        <v>73</v>
      </c>
      <c r="C87" s="75">
        <f>C86*1000/C7</f>
        <v>0</v>
      </c>
      <c r="D87" s="105">
        <f>D86*1000/D7</f>
        <v>1.682085786375105</v>
      </c>
      <c r="E87" s="105">
        <v>3</v>
      </c>
      <c r="F87" s="105">
        <v>1</v>
      </c>
      <c r="G87" s="61">
        <f t="shared" si="5"/>
        <v>33.33333333333333</v>
      </c>
      <c r="H87" s="62">
        <f t="shared" si="3"/>
        <v>59.45</v>
      </c>
      <c r="I87" s="78" t="e">
        <f t="shared" si="4"/>
        <v>#DIV/0!</v>
      </c>
      <c r="J87" s="3"/>
    </row>
    <row r="88" spans="1:10" ht="26.25">
      <c r="A88" s="247">
        <v>13</v>
      </c>
      <c r="B88" s="79" t="s">
        <v>74</v>
      </c>
      <c r="C88" s="51"/>
      <c r="D88" s="52">
        <v>24</v>
      </c>
      <c r="E88" s="52">
        <v>24</v>
      </c>
      <c r="F88" s="52">
        <v>24</v>
      </c>
      <c r="G88" s="54">
        <f t="shared" si="5"/>
        <v>100</v>
      </c>
      <c r="H88" s="55">
        <f t="shared" si="3"/>
        <v>100</v>
      </c>
      <c r="I88" s="80" t="e">
        <f t="shared" si="4"/>
        <v>#DIV/0!</v>
      </c>
      <c r="J88" s="3"/>
    </row>
    <row r="89" spans="1:10" ht="26.25">
      <c r="A89" s="248"/>
      <c r="B89" s="8" t="s">
        <v>75</v>
      </c>
      <c r="C89" s="6">
        <v>0</v>
      </c>
      <c r="D89" s="10">
        <v>0</v>
      </c>
      <c r="E89" s="10">
        <v>0</v>
      </c>
      <c r="F89" s="10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49"/>
      <c r="B90" s="81" t="s">
        <v>76</v>
      </c>
      <c r="C90" s="75">
        <f>(C88+C89)*1000/C7</f>
        <v>0</v>
      </c>
      <c r="D90" s="105">
        <f>(D88+D89)*1000/D7</f>
        <v>20.18502943650126</v>
      </c>
      <c r="E90" s="105">
        <f>(E88+E89)*1000/E7</f>
        <v>20.18502943650126</v>
      </c>
      <c r="F90" s="105">
        <v>18</v>
      </c>
      <c r="G90" s="61">
        <f t="shared" si="5"/>
        <v>89.17500000000001</v>
      </c>
      <c r="H90" s="62">
        <f t="shared" si="3"/>
        <v>89.17500000000001</v>
      </c>
      <c r="I90" s="78" t="e">
        <f t="shared" si="4"/>
        <v>#DIV/0!</v>
      </c>
      <c r="J90" s="3"/>
    </row>
    <row r="91" spans="1:10" ht="50.25" customHeight="1">
      <c r="A91" s="247">
        <v>14</v>
      </c>
      <c r="B91" s="79" t="s">
        <v>77</v>
      </c>
      <c r="C91" s="51"/>
      <c r="D91" s="52">
        <v>524</v>
      </c>
      <c r="E91" s="52">
        <v>524</v>
      </c>
      <c r="F91" s="52">
        <v>524</v>
      </c>
      <c r="G91" s="54">
        <f t="shared" si="5"/>
        <v>100</v>
      </c>
      <c r="H91" s="55">
        <f t="shared" si="3"/>
        <v>100</v>
      </c>
      <c r="I91" s="80" t="e">
        <f t="shared" si="4"/>
        <v>#DIV/0!</v>
      </c>
      <c r="J91" s="3"/>
    </row>
    <row r="92" spans="1:10" ht="39.75" thickBot="1">
      <c r="A92" s="249"/>
      <c r="B92" s="81" t="s">
        <v>78</v>
      </c>
      <c r="C92" s="104">
        <f>C91/C7*100</f>
        <v>0</v>
      </c>
      <c r="D92" s="71">
        <f>D91/D7*100</f>
        <v>44.07064760302776</v>
      </c>
      <c r="E92" s="71">
        <f>E91/E7*100</f>
        <v>44.07064760302776</v>
      </c>
      <c r="F92" s="71">
        <f>F91/F7*100</f>
        <v>44.25675675675676</v>
      </c>
      <c r="G92" s="61">
        <f t="shared" si="5"/>
        <v>100.42229729729728</v>
      </c>
      <c r="H92" s="62">
        <f t="shared" si="3"/>
        <v>100.42229729729728</v>
      </c>
      <c r="I92" s="78" t="e">
        <f t="shared" si="4"/>
        <v>#DIV/0!</v>
      </c>
      <c r="J92" s="3"/>
    </row>
    <row r="93" spans="1:10" ht="15">
      <c r="A93" s="247">
        <v>15</v>
      </c>
      <c r="B93" s="64" t="s">
        <v>79</v>
      </c>
      <c r="C93" s="51">
        <v>16</v>
      </c>
      <c r="D93" s="52">
        <v>48</v>
      </c>
      <c r="E93" s="155">
        <v>35</v>
      </c>
      <c r="F93" s="197">
        <v>32</v>
      </c>
      <c r="G93" s="54">
        <f t="shared" si="5"/>
        <v>91.42857142857143</v>
      </c>
      <c r="H93" s="55">
        <f t="shared" si="3"/>
        <v>66.66666666666666</v>
      </c>
      <c r="I93" s="80">
        <f t="shared" si="4"/>
        <v>200</v>
      </c>
      <c r="J93" s="3"/>
    </row>
    <row r="94" spans="1:10" ht="15">
      <c r="A94" s="248"/>
      <c r="B94" s="7" t="s">
        <v>80</v>
      </c>
      <c r="C94" s="6">
        <v>16</v>
      </c>
      <c r="D94" s="10">
        <v>25</v>
      </c>
      <c r="E94" s="156">
        <v>22</v>
      </c>
      <c r="F94" s="217">
        <v>25</v>
      </c>
      <c r="G94" s="19">
        <f t="shared" si="5"/>
        <v>113.63636363636364</v>
      </c>
      <c r="H94" s="20">
        <f t="shared" si="3"/>
        <v>100</v>
      </c>
      <c r="I94" s="83">
        <f t="shared" si="4"/>
        <v>156.25</v>
      </c>
      <c r="J94" s="3"/>
    </row>
    <row r="95" spans="1:10" ht="15">
      <c r="A95" s="248"/>
      <c r="B95" s="28" t="s">
        <v>81</v>
      </c>
      <c r="C95" s="24">
        <f>C94/C93</f>
        <v>1</v>
      </c>
      <c r="D95" s="25">
        <f>D94/D93</f>
        <v>0.5208333333333334</v>
      </c>
      <c r="E95" s="25">
        <f>E94/E93</f>
        <v>0.6285714285714286</v>
      </c>
      <c r="F95" s="210">
        <f>F94/F93</f>
        <v>0.78125</v>
      </c>
      <c r="G95" s="19">
        <f t="shared" si="5"/>
        <v>124.28977272727273</v>
      </c>
      <c r="H95" s="20">
        <f t="shared" si="3"/>
        <v>150</v>
      </c>
      <c r="I95" s="83">
        <f t="shared" si="4"/>
        <v>78.125</v>
      </c>
      <c r="J95" s="3"/>
    </row>
    <row r="96" spans="1:10" ht="39">
      <c r="A96" s="248"/>
      <c r="B96" s="8" t="s">
        <v>82</v>
      </c>
      <c r="C96" s="6">
        <v>0</v>
      </c>
      <c r="D96" s="10">
        <v>1</v>
      </c>
      <c r="E96" s="156">
        <v>0</v>
      </c>
      <c r="F96" s="157">
        <v>1</v>
      </c>
      <c r="G96" s="19" t="e">
        <f t="shared" si="5"/>
        <v>#DIV/0!</v>
      </c>
      <c r="H96" s="20">
        <f t="shared" si="3"/>
        <v>100</v>
      </c>
      <c r="I96" s="83" t="e">
        <f t="shared" si="4"/>
        <v>#DIV/0!</v>
      </c>
      <c r="J96" s="3"/>
    </row>
    <row r="97" spans="1:10" ht="39">
      <c r="A97" s="248"/>
      <c r="B97" s="23" t="s">
        <v>83</v>
      </c>
      <c r="C97" s="24">
        <f>C96/C93</f>
        <v>0</v>
      </c>
      <c r="D97" s="25">
        <f>D96/D93</f>
        <v>0.020833333333333332</v>
      </c>
      <c r="E97" s="25">
        <f>E96/E93</f>
        <v>0</v>
      </c>
      <c r="F97" s="211">
        <f>F96/F93</f>
        <v>0.03125</v>
      </c>
      <c r="G97" s="19" t="e">
        <f t="shared" si="5"/>
        <v>#DIV/0!</v>
      </c>
      <c r="H97" s="20">
        <f t="shared" si="3"/>
        <v>150</v>
      </c>
      <c r="I97" s="83" t="e">
        <f t="shared" si="4"/>
        <v>#DIV/0!</v>
      </c>
      <c r="J97" s="3"/>
    </row>
    <row r="98" spans="1:10" ht="31.5" customHeight="1">
      <c r="A98" s="248"/>
      <c r="B98" s="30" t="s">
        <v>84</v>
      </c>
      <c r="C98" s="38">
        <f>C93*100000/C7</f>
        <v>1111.111111111111</v>
      </c>
      <c r="D98" s="37">
        <f>D93*100000/D7</f>
        <v>4037.005887300252</v>
      </c>
      <c r="E98" s="37">
        <f>E93*100000/E7</f>
        <v>2943.650126156434</v>
      </c>
      <c r="F98" s="212">
        <f>F93*100000/F7</f>
        <v>2702.7027027027025</v>
      </c>
      <c r="G98" s="19">
        <f t="shared" si="5"/>
        <v>91.81467181467181</v>
      </c>
      <c r="H98" s="20">
        <f t="shared" si="3"/>
        <v>66.9481981981982</v>
      </c>
      <c r="I98" s="83">
        <f t="shared" si="4"/>
        <v>243.24324324324326</v>
      </c>
      <c r="J98" s="3"/>
    </row>
    <row r="99" spans="1:10" ht="15.75" thickBot="1">
      <c r="A99" s="249"/>
      <c r="B99" s="58" t="s">
        <v>85</v>
      </c>
      <c r="C99" s="59">
        <v>0</v>
      </c>
      <c r="D99" s="60">
        <v>0</v>
      </c>
      <c r="E99" s="158">
        <v>0</v>
      </c>
      <c r="F99" s="159">
        <v>1</v>
      </c>
      <c r="G99" s="61" t="e">
        <f t="shared" si="5"/>
        <v>#DIV/0!</v>
      </c>
      <c r="H99" s="62" t="e">
        <f t="shared" si="3"/>
        <v>#DIV/0!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86</v>
      </c>
      <c r="C100" s="108">
        <v>311.74</v>
      </c>
      <c r="D100" s="109">
        <v>779.7</v>
      </c>
      <c r="E100" s="109">
        <v>653.25</v>
      </c>
      <c r="F100" s="216">
        <v>484.95</v>
      </c>
      <c r="G100" s="110">
        <f t="shared" si="5"/>
        <v>74.23650975889782</v>
      </c>
      <c r="H100" s="111">
        <f t="shared" si="3"/>
        <v>62.196998845709885</v>
      </c>
      <c r="I100" s="112">
        <f t="shared" si="4"/>
        <v>155.5623275806762</v>
      </c>
      <c r="J100" s="3"/>
    </row>
    <row r="101" spans="1:10" ht="42.75" customHeight="1">
      <c r="A101" s="247">
        <v>17</v>
      </c>
      <c r="B101" s="79" t="s">
        <v>87</v>
      </c>
      <c r="C101" s="51"/>
      <c r="D101" s="52">
        <v>2680</v>
      </c>
      <c r="E101" s="52">
        <v>1239.4</v>
      </c>
      <c r="F101" s="182">
        <v>1239.4</v>
      </c>
      <c r="G101" s="54">
        <f t="shared" si="5"/>
        <v>100</v>
      </c>
      <c r="H101" s="55">
        <f t="shared" si="3"/>
        <v>46.246268656716424</v>
      </c>
      <c r="I101" s="80" t="e">
        <f t="shared" si="4"/>
        <v>#DIV/0!</v>
      </c>
      <c r="J101" s="3"/>
    </row>
    <row r="102" spans="1:10" ht="39" customHeight="1">
      <c r="A102" s="248"/>
      <c r="B102" s="8" t="s">
        <v>88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49"/>
      <c r="B103" s="81" t="s">
        <v>89</v>
      </c>
      <c r="C103" s="66" t="e">
        <f>C102/C101</f>
        <v>#DIV/0!</v>
      </c>
      <c r="D103" s="67">
        <f>D102/D101</f>
        <v>0</v>
      </c>
      <c r="E103" s="67">
        <f>E102/E101</f>
        <v>0</v>
      </c>
      <c r="F103" s="66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47">
        <v>18</v>
      </c>
      <c r="B104" s="79" t="s">
        <v>90</v>
      </c>
      <c r="C104" s="51">
        <v>1080</v>
      </c>
      <c r="D104" s="52">
        <v>0</v>
      </c>
      <c r="E104" s="52">
        <v>1184</v>
      </c>
      <c r="F104" s="113">
        <v>1049</v>
      </c>
      <c r="G104" s="54">
        <f t="shared" si="5"/>
        <v>88.59797297297297</v>
      </c>
      <c r="H104" s="55" t="e">
        <f t="shared" si="3"/>
        <v>#DIV/0!</v>
      </c>
      <c r="I104" s="80">
        <f t="shared" si="4"/>
        <v>97.12962962962963</v>
      </c>
      <c r="J104" s="3"/>
    </row>
    <row r="105" spans="1:10" ht="52.5" thickBot="1">
      <c r="A105" s="249"/>
      <c r="B105" s="81" t="s">
        <v>91</v>
      </c>
      <c r="C105" s="114">
        <f>C104/C7</f>
        <v>0.75</v>
      </c>
      <c r="D105" s="115">
        <f>D104/D7</f>
        <v>0</v>
      </c>
      <c r="E105" s="115">
        <f>E104/E7</f>
        <v>0.9957947855340622</v>
      </c>
      <c r="F105" s="116">
        <f>F104/F7</f>
        <v>0.8859797297297297</v>
      </c>
      <c r="G105" s="61">
        <f t="shared" si="5"/>
        <v>88.97211981829804</v>
      </c>
      <c r="H105" s="62" t="e">
        <f t="shared" si="3"/>
        <v>#DIV/0!</v>
      </c>
      <c r="I105" s="78">
        <f t="shared" si="4"/>
        <v>118.13063063063063</v>
      </c>
      <c r="J105" s="3"/>
    </row>
    <row r="106" spans="1:10" ht="39">
      <c r="A106" s="247">
        <v>19</v>
      </c>
      <c r="B106" s="79" t="s">
        <v>92</v>
      </c>
      <c r="C106" s="51">
        <v>31.2</v>
      </c>
      <c r="D106" s="51">
        <v>31.2</v>
      </c>
      <c r="E106" s="51">
        <v>31.2</v>
      </c>
      <c r="F106" s="52">
        <v>31.2</v>
      </c>
      <c r="G106" s="54">
        <f t="shared" si="5"/>
        <v>100</v>
      </c>
      <c r="H106" s="55">
        <f t="shared" si="3"/>
        <v>100</v>
      </c>
      <c r="I106" s="80">
        <f t="shared" si="4"/>
        <v>100</v>
      </c>
      <c r="J106" s="3"/>
    </row>
    <row r="107" spans="1:10" ht="61.5" customHeight="1">
      <c r="A107" s="248"/>
      <c r="B107" s="8" t="s">
        <v>93</v>
      </c>
      <c r="C107" s="6">
        <v>27.8</v>
      </c>
      <c r="D107" s="10">
        <v>15.6</v>
      </c>
      <c r="E107" s="10">
        <v>15.6</v>
      </c>
      <c r="F107" s="10">
        <v>15.6</v>
      </c>
      <c r="G107" s="19">
        <f t="shared" si="5"/>
        <v>100</v>
      </c>
      <c r="H107" s="20">
        <f t="shared" si="3"/>
        <v>100</v>
      </c>
      <c r="I107" s="83">
        <f t="shared" si="4"/>
        <v>56.11510791366906</v>
      </c>
      <c r="J107" s="3"/>
    </row>
    <row r="108" spans="1:10" ht="104.25" customHeight="1" thickBot="1">
      <c r="A108" s="249"/>
      <c r="B108" s="81" t="s">
        <v>94</v>
      </c>
      <c r="C108" s="114">
        <f>C107/C106</f>
        <v>0.8910256410256411</v>
      </c>
      <c r="D108" s="115">
        <f>D107/D106</f>
        <v>0.5</v>
      </c>
      <c r="E108" s="115">
        <f>E107/E106</f>
        <v>0.5</v>
      </c>
      <c r="F108" s="115">
        <f>F107/F106</f>
        <v>0.5</v>
      </c>
      <c r="G108" s="61">
        <f t="shared" si="5"/>
        <v>100</v>
      </c>
      <c r="H108" s="62">
        <f t="shared" si="3"/>
        <v>100</v>
      </c>
      <c r="I108" s="78">
        <f t="shared" si="4"/>
        <v>56.11510791366906</v>
      </c>
      <c r="J108" s="3"/>
    </row>
    <row r="109" spans="1:10" ht="26.25">
      <c r="A109" s="247">
        <v>20</v>
      </c>
      <c r="B109" s="79" t="s">
        <v>155</v>
      </c>
      <c r="C109" s="51">
        <v>41298</v>
      </c>
      <c r="D109" s="52">
        <v>41298</v>
      </c>
      <c r="E109" s="52">
        <v>41298</v>
      </c>
      <c r="F109" s="52">
        <v>43230</v>
      </c>
      <c r="G109" s="54">
        <f t="shared" si="5"/>
        <v>104.6781926485544</v>
      </c>
      <c r="H109" s="55">
        <f t="shared" si="3"/>
        <v>104.6781926485544</v>
      </c>
      <c r="I109" s="80">
        <f t="shared" si="4"/>
        <v>104.6781926485544</v>
      </c>
      <c r="J109" s="3"/>
    </row>
    <row r="110" spans="1:10" ht="51.75">
      <c r="A110" s="248"/>
      <c r="B110" s="8" t="s">
        <v>156</v>
      </c>
      <c r="C110" s="6">
        <v>12458</v>
      </c>
      <c r="D110" s="10">
        <v>12458</v>
      </c>
      <c r="E110" s="10">
        <v>12458</v>
      </c>
      <c r="F110" s="10">
        <v>31810</v>
      </c>
      <c r="G110" s="19">
        <f t="shared" si="5"/>
        <v>255.33793546315619</v>
      </c>
      <c r="H110" s="20">
        <f t="shared" si="3"/>
        <v>255.33793546315619</v>
      </c>
      <c r="I110" s="83">
        <f t="shared" si="4"/>
        <v>255.33793546315619</v>
      </c>
      <c r="J110" s="3"/>
    </row>
    <row r="111" spans="1:10" ht="65.25" thickBot="1">
      <c r="A111" s="249"/>
      <c r="B111" s="81" t="s">
        <v>95</v>
      </c>
      <c r="C111" s="114">
        <f>C110/C109</f>
        <v>0.3016610973897041</v>
      </c>
      <c r="D111" s="115">
        <f>D110/D109</f>
        <v>0.3016610973897041</v>
      </c>
      <c r="E111" s="115">
        <f>E110/E109</f>
        <v>0.3016610973897041</v>
      </c>
      <c r="F111" s="115">
        <f>F110/F109</f>
        <v>0.7358315984270183</v>
      </c>
      <c r="G111" s="61">
        <f t="shared" si="5"/>
        <v>243.9265801239284</v>
      </c>
      <c r="H111" s="62">
        <f t="shared" si="3"/>
        <v>243.9265801239284</v>
      </c>
      <c r="I111" s="78">
        <f t="shared" si="4"/>
        <v>243.9265801239284</v>
      </c>
      <c r="J111" s="3"/>
    </row>
    <row r="112" spans="1:10" ht="39">
      <c r="A112" s="247">
        <v>21</v>
      </c>
      <c r="B112" s="79" t="s">
        <v>103</v>
      </c>
      <c r="C112" s="51">
        <v>59</v>
      </c>
      <c r="D112" s="52">
        <v>49</v>
      </c>
      <c r="E112" s="52">
        <v>46</v>
      </c>
      <c r="F112" s="154">
        <v>46</v>
      </c>
      <c r="G112" s="54">
        <f t="shared" si="5"/>
        <v>100</v>
      </c>
      <c r="H112" s="55">
        <f t="shared" si="3"/>
        <v>93.87755102040816</v>
      </c>
      <c r="I112" s="80">
        <f t="shared" si="4"/>
        <v>77.96610169491525</v>
      </c>
      <c r="J112" s="3"/>
    </row>
    <row r="113" spans="1:10" ht="26.25">
      <c r="A113" s="248"/>
      <c r="B113" s="8" t="s">
        <v>96</v>
      </c>
      <c r="C113" s="6">
        <v>36</v>
      </c>
      <c r="D113" s="10">
        <v>49</v>
      </c>
      <c r="E113" s="10">
        <v>46</v>
      </c>
      <c r="F113" s="10">
        <v>46</v>
      </c>
      <c r="G113" s="19">
        <f t="shared" si="5"/>
        <v>100</v>
      </c>
      <c r="H113" s="20">
        <f t="shared" si="3"/>
        <v>93.87755102040816</v>
      </c>
      <c r="I113" s="83">
        <f t="shared" si="4"/>
        <v>127.77777777777777</v>
      </c>
      <c r="J113" s="3"/>
    </row>
    <row r="114" spans="1:10" ht="27" thickBot="1">
      <c r="A114" s="249"/>
      <c r="B114" s="81" t="s">
        <v>97</v>
      </c>
      <c r="C114" s="114">
        <f>C113/C112</f>
        <v>0.6101694915254238</v>
      </c>
      <c r="D114" s="115">
        <f>D113/D112</f>
        <v>1</v>
      </c>
      <c r="E114" s="115">
        <f>E113/E112</f>
        <v>1</v>
      </c>
      <c r="F114" s="115">
        <f>F113/F112</f>
        <v>1</v>
      </c>
      <c r="G114" s="61">
        <f t="shared" si="5"/>
        <v>100</v>
      </c>
      <c r="H114" s="62">
        <f t="shared" si="3"/>
        <v>100</v>
      </c>
      <c r="I114" s="78">
        <f t="shared" si="4"/>
        <v>163.88888888888889</v>
      </c>
      <c r="J114" s="3"/>
    </row>
    <row r="115" spans="1:10" ht="42" customHeight="1">
      <c r="A115" s="247">
        <v>22</v>
      </c>
      <c r="B115" s="79" t="s">
        <v>98</v>
      </c>
      <c r="C115" s="51">
        <v>10376</v>
      </c>
      <c r="D115" s="52">
        <v>7319</v>
      </c>
      <c r="E115" s="52">
        <v>8091</v>
      </c>
      <c r="F115" s="182">
        <v>8666</v>
      </c>
      <c r="G115" s="54">
        <f t="shared" si="5"/>
        <v>107.106661722902</v>
      </c>
      <c r="H115" s="55">
        <f t="shared" si="3"/>
        <v>118.40415357289247</v>
      </c>
      <c r="I115" s="80">
        <f t="shared" si="4"/>
        <v>83.51966075558983</v>
      </c>
      <c r="J115" s="3"/>
    </row>
    <row r="116" spans="1:10" ht="51.75">
      <c r="A116" s="248"/>
      <c r="B116" s="8" t="s">
        <v>99</v>
      </c>
      <c r="C116" s="6"/>
      <c r="D116" s="14">
        <v>2700</v>
      </c>
      <c r="E116" s="10">
        <v>2670</v>
      </c>
      <c r="F116" s="185">
        <v>744</v>
      </c>
      <c r="G116" s="19">
        <f t="shared" si="5"/>
        <v>27.86516853932584</v>
      </c>
      <c r="H116" s="20">
        <f t="shared" si="3"/>
        <v>27.555555555555557</v>
      </c>
      <c r="I116" s="83" t="e">
        <f t="shared" si="4"/>
        <v>#DIV/0!</v>
      </c>
      <c r="J116" s="3"/>
    </row>
    <row r="117" spans="1:10" ht="52.5" thickBot="1">
      <c r="A117" s="249"/>
      <c r="B117" s="81" t="s">
        <v>100</v>
      </c>
      <c r="C117" s="114">
        <f>C116/C7</f>
        <v>0</v>
      </c>
      <c r="D117" s="115">
        <f>D116/D7</f>
        <v>2.270815811606392</v>
      </c>
      <c r="E117" s="115">
        <f>E116/E7</f>
        <v>2.2455845248107655</v>
      </c>
      <c r="F117" s="114">
        <f>F116/F7</f>
        <v>0.6283783783783784</v>
      </c>
      <c r="G117" s="61">
        <f t="shared" si="5"/>
        <v>27.982842392954748</v>
      </c>
      <c r="H117" s="62">
        <f t="shared" si="3"/>
        <v>27.67192192192192</v>
      </c>
      <c r="I117" s="78" t="e">
        <f t="shared" si="4"/>
        <v>#DIV/0!</v>
      </c>
      <c r="J117" s="3"/>
    </row>
    <row r="118" spans="1:10" ht="48.75" customHeight="1">
      <c r="A118" s="247">
        <v>23</v>
      </c>
      <c r="B118" s="79" t="s">
        <v>101</v>
      </c>
      <c r="C118" s="51">
        <v>211</v>
      </c>
      <c r="D118" s="52">
        <v>485</v>
      </c>
      <c r="E118" s="52">
        <v>380</v>
      </c>
      <c r="F118" s="51">
        <v>380</v>
      </c>
      <c r="G118" s="54">
        <f t="shared" si="5"/>
        <v>100</v>
      </c>
      <c r="H118" s="55">
        <f t="shared" si="3"/>
        <v>78.35051546391753</v>
      </c>
      <c r="I118" s="80">
        <f t="shared" si="4"/>
        <v>180.09478672985782</v>
      </c>
      <c r="J118" s="3"/>
    </row>
    <row r="119" spans="1:10" ht="39.75" thickBot="1">
      <c r="A119" s="249"/>
      <c r="B119" s="81" t="s">
        <v>102</v>
      </c>
      <c r="C119" s="114">
        <f>C118/C7</f>
        <v>0.14652777777777778</v>
      </c>
      <c r="D119" s="115">
        <f>D118/D7</f>
        <v>0.407905803195963</v>
      </c>
      <c r="E119" s="115">
        <f>E118/E7</f>
        <v>0.31959629941127</v>
      </c>
      <c r="F119" s="114">
        <f>F118/F7</f>
        <v>0.32094594594594594</v>
      </c>
      <c r="G119" s="61">
        <f t="shared" si="5"/>
        <v>100.42229729729728</v>
      </c>
      <c r="H119" s="62">
        <f t="shared" si="3"/>
        <v>78.68138757314014</v>
      </c>
      <c r="I119" s="78">
        <f t="shared" si="4"/>
        <v>219.0342000768541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277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152</v>
      </c>
      <c r="C122" s="1"/>
      <c r="D122" s="1"/>
      <c r="E122" s="1"/>
      <c r="F122" s="1"/>
      <c r="G122" s="1"/>
      <c r="H122" s="1"/>
      <c r="I122" s="1"/>
      <c r="J122" s="3"/>
    </row>
    <row r="123" spans="1:10" ht="15">
      <c r="A123" s="2"/>
      <c r="B123" s="2" t="s">
        <v>224</v>
      </c>
      <c r="C123" s="1"/>
      <c r="D123" s="1"/>
      <c r="E123" s="250"/>
      <c r="F123" s="250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  <mergeCell ref="A54:A55"/>
    <mergeCell ref="A56:A78"/>
    <mergeCell ref="A79:A82"/>
    <mergeCell ref="A83:A85"/>
    <mergeCell ref="A86:A87"/>
    <mergeCell ref="A88:A90"/>
    <mergeCell ref="A11:A17"/>
    <mergeCell ref="A18:A19"/>
    <mergeCell ref="A20:A21"/>
    <mergeCell ref="A22:A23"/>
    <mergeCell ref="A24:A51"/>
    <mergeCell ref="A52:A53"/>
    <mergeCell ref="A1:I1"/>
    <mergeCell ref="A2:I2"/>
    <mergeCell ref="A3:I3"/>
    <mergeCell ref="A5:A6"/>
    <mergeCell ref="B5:B6"/>
    <mergeCell ref="A7:A10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99"/>
  <sheetViews>
    <sheetView zoomScalePageLayoutView="0" workbookViewId="0" topLeftCell="A67">
      <selection activeCell="I18" sqref="I18"/>
    </sheetView>
  </sheetViews>
  <sheetFormatPr defaultColWidth="9.140625" defaultRowHeight="15"/>
  <cols>
    <col min="1" max="1" width="24.57421875" style="117" customWidth="1"/>
    <col min="2" max="2" width="16.7109375" style="117" customWidth="1"/>
    <col min="3" max="3" width="19.57421875" style="117" customWidth="1"/>
    <col min="4" max="4" width="22.421875" style="117" customWidth="1"/>
    <col min="5" max="16384" width="9.140625" style="117" customWidth="1"/>
  </cols>
  <sheetData>
    <row r="1" ht="12.75">
      <c r="D1" s="118"/>
    </row>
    <row r="2" spans="1:4" ht="20.25" customHeight="1">
      <c r="A2" s="264" t="s">
        <v>108</v>
      </c>
      <c r="B2" s="264"/>
      <c r="C2" s="264"/>
      <c r="D2" s="264"/>
    </row>
    <row r="3" spans="1:4" ht="12" customHeight="1">
      <c r="A3" s="265" t="s">
        <v>303</v>
      </c>
      <c r="B3" s="265"/>
      <c r="C3" s="265"/>
      <c r="D3" s="265"/>
    </row>
    <row r="4" spans="1:4" ht="13.5" customHeight="1">
      <c r="A4" s="119"/>
      <c r="B4" s="119"/>
      <c r="C4" s="119"/>
      <c r="D4" s="119"/>
    </row>
    <row r="5" spans="1:4" ht="16.5" customHeight="1">
      <c r="A5" s="263" t="s">
        <v>109</v>
      </c>
      <c r="B5" s="263"/>
      <c r="C5" s="263"/>
      <c r="D5" s="263"/>
    </row>
    <row r="6" spans="1:4" ht="15">
      <c r="A6" s="120" t="s">
        <v>110</v>
      </c>
      <c r="B6" s="121" t="s">
        <v>111</v>
      </c>
      <c r="C6" s="120" t="s">
        <v>112</v>
      </c>
      <c r="D6" s="120" t="s">
        <v>113</v>
      </c>
    </row>
    <row r="7" spans="1:4" ht="15">
      <c r="A7" s="122" t="s">
        <v>114</v>
      </c>
      <c r="B7" s="123" t="s">
        <v>115</v>
      </c>
      <c r="C7" s="124" t="s">
        <v>116</v>
      </c>
      <c r="D7" s="124" t="s">
        <v>117</v>
      </c>
    </row>
    <row r="8" spans="1:4" ht="15">
      <c r="A8" s="125" t="s">
        <v>118</v>
      </c>
      <c r="B8" s="126"/>
      <c r="C8" s="127"/>
      <c r="D8" s="127"/>
    </row>
    <row r="9" spans="1:4" ht="14.25">
      <c r="A9" s="128" t="s">
        <v>119</v>
      </c>
      <c r="B9" s="213">
        <v>2446</v>
      </c>
      <c r="C9" s="130">
        <v>65</v>
      </c>
      <c r="D9" s="131">
        <f>B9/10*C9</f>
        <v>15899</v>
      </c>
    </row>
    <row r="10" spans="1:4" ht="14.25">
      <c r="A10" s="128" t="s">
        <v>120</v>
      </c>
      <c r="B10" s="213">
        <v>0</v>
      </c>
      <c r="C10" s="130">
        <v>104</v>
      </c>
      <c r="D10" s="131">
        <f>B10/10*C10</f>
        <v>0</v>
      </c>
    </row>
    <row r="11" spans="1:4" ht="14.25">
      <c r="A11" s="128" t="s">
        <v>121</v>
      </c>
      <c r="B11" s="213">
        <v>720</v>
      </c>
      <c r="C11" s="130">
        <v>60</v>
      </c>
      <c r="D11" s="131">
        <f aca="true" t="shared" si="0" ref="D11:D20">B11/10*C11</f>
        <v>4320</v>
      </c>
    </row>
    <row r="12" spans="1:4" ht="14.25">
      <c r="A12" s="128" t="s">
        <v>122</v>
      </c>
      <c r="B12" s="213">
        <v>84</v>
      </c>
      <c r="C12" s="130">
        <v>55</v>
      </c>
      <c r="D12" s="131">
        <f t="shared" si="0"/>
        <v>462</v>
      </c>
    </row>
    <row r="13" spans="1:6" ht="14.25">
      <c r="A13" s="128" t="s">
        <v>123</v>
      </c>
      <c r="B13" s="213">
        <v>0</v>
      </c>
      <c r="C13" s="130">
        <v>60</v>
      </c>
      <c r="D13" s="131">
        <f t="shared" si="0"/>
        <v>0</v>
      </c>
      <c r="F13" s="191"/>
    </row>
    <row r="14" spans="1:4" ht="15">
      <c r="A14" s="132" t="s">
        <v>124</v>
      </c>
      <c r="B14" s="129"/>
      <c r="C14" s="130"/>
      <c r="D14" s="133">
        <f>D9+D10+D11+D12+D13</f>
        <v>20681</v>
      </c>
    </row>
    <row r="15" spans="1:4" ht="14.25">
      <c r="A15" s="128" t="s">
        <v>125</v>
      </c>
      <c r="B15" s="134"/>
      <c r="C15" s="130">
        <v>15</v>
      </c>
      <c r="D15" s="131">
        <f t="shared" si="0"/>
        <v>0</v>
      </c>
    </row>
    <row r="16" spans="1:4" ht="14.25">
      <c r="A16" s="127" t="s">
        <v>126</v>
      </c>
      <c r="B16" s="135"/>
      <c r="C16" s="131">
        <v>3.5</v>
      </c>
      <c r="D16" s="131">
        <f>B16*C16/1000</f>
        <v>0</v>
      </c>
    </row>
    <row r="17" spans="1:4" ht="14.25">
      <c r="A17" s="127" t="s">
        <v>127</v>
      </c>
      <c r="B17" s="136">
        <v>34.2</v>
      </c>
      <c r="C17" s="131">
        <v>37.5</v>
      </c>
      <c r="D17" s="131">
        <f t="shared" si="0"/>
        <v>128.25</v>
      </c>
    </row>
    <row r="18" spans="1:4" ht="14.25">
      <c r="A18" s="127" t="s">
        <v>128</v>
      </c>
      <c r="B18" s="136">
        <v>1600</v>
      </c>
      <c r="C18" s="131">
        <v>10</v>
      </c>
      <c r="D18" s="131">
        <f t="shared" si="0"/>
        <v>1600</v>
      </c>
    </row>
    <row r="19" spans="1:4" ht="14.25">
      <c r="A19" s="127" t="s">
        <v>129</v>
      </c>
      <c r="B19" s="136">
        <v>120</v>
      </c>
      <c r="C19" s="131">
        <v>12</v>
      </c>
      <c r="D19" s="131">
        <f t="shared" si="0"/>
        <v>144</v>
      </c>
    </row>
    <row r="20" spans="1:4" ht="14.25">
      <c r="A20" s="127" t="s">
        <v>130</v>
      </c>
      <c r="B20" s="136">
        <v>850</v>
      </c>
      <c r="C20" s="131">
        <v>9</v>
      </c>
      <c r="D20" s="131">
        <f t="shared" si="0"/>
        <v>765</v>
      </c>
    </row>
    <row r="21" spans="1:4" ht="15">
      <c r="A21" s="125" t="s">
        <v>131</v>
      </c>
      <c r="B21" s="136"/>
      <c r="C21" s="131"/>
      <c r="D21" s="192">
        <f>D14+D15+D16+D17+D18+D19+D20</f>
        <v>23318.25</v>
      </c>
    </row>
    <row r="22" spans="1:4" ht="14.25">
      <c r="A22" s="137"/>
      <c r="B22" s="137"/>
      <c r="C22" s="137"/>
      <c r="D22" s="137"/>
    </row>
    <row r="23" spans="1:4" ht="15.75" customHeight="1">
      <c r="A23" s="263" t="s">
        <v>132</v>
      </c>
      <c r="B23" s="263"/>
      <c r="C23" s="263"/>
      <c r="D23" s="263"/>
    </row>
    <row r="24" spans="1:4" s="138" customFormat="1" ht="15">
      <c r="A24" s="120" t="s">
        <v>133</v>
      </c>
      <c r="B24" s="121" t="s">
        <v>111</v>
      </c>
      <c r="C24" s="120" t="s">
        <v>112</v>
      </c>
      <c r="D24" s="120" t="s">
        <v>113</v>
      </c>
    </row>
    <row r="25" spans="1:4" s="138" customFormat="1" ht="15">
      <c r="A25" s="122" t="s">
        <v>114</v>
      </c>
      <c r="B25" s="123" t="s">
        <v>115</v>
      </c>
      <c r="C25" s="124" t="s">
        <v>116</v>
      </c>
      <c r="D25" s="124" t="s">
        <v>117</v>
      </c>
    </row>
    <row r="26" spans="1:4" s="138" customFormat="1" ht="15">
      <c r="A26" s="125" t="s">
        <v>118</v>
      </c>
      <c r="B26" s="127"/>
      <c r="C26" s="127"/>
      <c r="D26" s="125"/>
    </row>
    <row r="27" spans="1:4" ht="14.25">
      <c r="A27" s="127" t="s">
        <v>119</v>
      </c>
      <c r="B27" s="136">
        <v>1720</v>
      </c>
      <c r="C27" s="130">
        <v>65</v>
      </c>
      <c r="D27" s="131">
        <f>B27/10*C27</f>
        <v>11180</v>
      </c>
    </row>
    <row r="28" spans="1:4" ht="14.25">
      <c r="A28" s="127" t="s">
        <v>120</v>
      </c>
      <c r="B28" s="136">
        <v>640.5</v>
      </c>
      <c r="C28" s="130">
        <v>104</v>
      </c>
      <c r="D28" s="131">
        <f>B28/10*C28</f>
        <v>6661.2</v>
      </c>
    </row>
    <row r="29" spans="1:4" ht="14.25">
      <c r="A29" s="127" t="s">
        <v>121</v>
      </c>
      <c r="B29" s="136">
        <v>195</v>
      </c>
      <c r="C29" s="130">
        <v>60</v>
      </c>
      <c r="D29" s="131">
        <f>B29/10*C29</f>
        <v>1170</v>
      </c>
    </row>
    <row r="30" spans="1:4" ht="14.25">
      <c r="A30" s="127" t="s">
        <v>122</v>
      </c>
      <c r="B30" s="136">
        <v>156</v>
      </c>
      <c r="C30" s="130">
        <v>55</v>
      </c>
      <c r="D30" s="131">
        <f>B30/10*C30</f>
        <v>858</v>
      </c>
    </row>
    <row r="31" spans="1:4" ht="14.25">
      <c r="A31" s="127" t="s">
        <v>123</v>
      </c>
      <c r="B31" s="136">
        <v>8.7</v>
      </c>
      <c r="C31" s="130">
        <v>60</v>
      </c>
      <c r="D31" s="131">
        <f>B31/10*C31</f>
        <v>52.199999999999996</v>
      </c>
    </row>
    <row r="32" spans="1:4" ht="15">
      <c r="A32" s="125" t="s">
        <v>124</v>
      </c>
      <c r="B32" s="133"/>
      <c r="C32" s="130"/>
      <c r="D32" s="133">
        <f>D27+D28+D29+D30+D31</f>
        <v>19921.4</v>
      </c>
    </row>
    <row r="33" spans="1:4" ht="14.25">
      <c r="A33" s="127" t="s">
        <v>125</v>
      </c>
      <c r="B33" s="136">
        <v>8970</v>
      </c>
      <c r="C33" s="130">
        <v>15</v>
      </c>
      <c r="D33" s="131">
        <f>B33/10*C33</f>
        <v>13455</v>
      </c>
    </row>
    <row r="34" spans="1:4" ht="14.25">
      <c r="A34" s="127" t="s">
        <v>126</v>
      </c>
      <c r="B34" s="136">
        <v>19980</v>
      </c>
      <c r="C34" s="131">
        <v>3.5</v>
      </c>
      <c r="D34" s="131">
        <f>B34*C34/1000</f>
        <v>69.93</v>
      </c>
    </row>
    <row r="35" spans="1:4" ht="14.25">
      <c r="A35" s="127" t="s">
        <v>127</v>
      </c>
      <c r="B35" s="136">
        <v>12.8</v>
      </c>
      <c r="C35" s="131">
        <v>37.5</v>
      </c>
      <c r="D35" s="131">
        <f>B35/10*C35</f>
        <v>48</v>
      </c>
    </row>
    <row r="36" spans="1:4" ht="14.25">
      <c r="A36" s="127" t="s">
        <v>128</v>
      </c>
      <c r="B36" s="136">
        <v>16630</v>
      </c>
      <c r="C36" s="131">
        <v>10</v>
      </c>
      <c r="D36" s="131">
        <f>B36/10*C36</f>
        <v>16630</v>
      </c>
    </row>
    <row r="37" spans="1:4" ht="14.25">
      <c r="A37" s="127" t="s">
        <v>129</v>
      </c>
      <c r="B37" s="136">
        <v>6155</v>
      </c>
      <c r="C37" s="131">
        <v>12</v>
      </c>
      <c r="D37" s="131">
        <f>B37/10*C37</f>
        <v>7386</v>
      </c>
    </row>
    <row r="38" spans="1:4" ht="14.25">
      <c r="A38" s="127" t="s">
        <v>130</v>
      </c>
      <c r="B38" s="136"/>
      <c r="C38" s="131">
        <v>9</v>
      </c>
      <c r="D38" s="131">
        <f>B38/10*C38</f>
        <v>0</v>
      </c>
    </row>
    <row r="39" spans="1:4" ht="15">
      <c r="A39" s="125" t="s">
        <v>131</v>
      </c>
      <c r="B39" s="136"/>
      <c r="C39" s="131"/>
      <c r="D39" s="193">
        <f>SUM(D32:D38)</f>
        <v>57510.33</v>
      </c>
    </row>
    <row r="41" spans="1:4" ht="15.75" customHeight="1">
      <c r="A41" s="263" t="s">
        <v>38</v>
      </c>
      <c r="B41" s="263"/>
      <c r="C41" s="263"/>
      <c r="D41" s="263"/>
    </row>
    <row r="42" spans="1:4" s="138" customFormat="1" ht="15">
      <c r="A42" s="120" t="s">
        <v>133</v>
      </c>
      <c r="B42" s="121" t="s">
        <v>111</v>
      </c>
      <c r="C42" s="120" t="s">
        <v>112</v>
      </c>
      <c r="D42" s="120" t="s">
        <v>113</v>
      </c>
    </row>
    <row r="43" spans="1:4" s="138" customFormat="1" ht="15">
      <c r="A43" s="122" t="s">
        <v>114</v>
      </c>
      <c r="B43" s="123" t="s">
        <v>115</v>
      </c>
      <c r="C43" s="124" t="s">
        <v>116</v>
      </c>
      <c r="D43" s="124" t="s">
        <v>117</v>
      </c>
    </row>
    <row r="44" spans="1:4" s="138" customFormat="1" ht="15">
      <c r="A44" s="125" t="s">
        <v>118</v>
      </c>
      <c r="B44" s="127"/>
      <c r="C44" s="127"/>
      <c r="D44" s="125"/>
    </row>
    <row r="45" spans="1:4" ht="14.25">
      <c r="A45" s="127" t="s">
        <v>119</v>
      </c>
      <c r="B45" s="136">
        <v>236</v>
      </c>
      <c r="C45" s="130">
        <v>65</v>
      </c>
      <c r="D45" s="131">
        <f>B45/10*C45</f>
        <v>1534</v>
      </c>
    </row>
    <row r="46" spans="1:4" ht="14.25">
      <c r="A46" s="127" t="s">
        <v>120</v>
      </c>
      <c r="B46" s="136">
        <v>38</v>
      </c>
      <c r="C46" s="130">
        <v>104</v>
      </c>
      <c r="D46" s="131">
        <f>B46/10*C46</f>
        <v>395.2</v>
      </c>
    </row>
    <row r="47" spans="1:4" ht="14.25">
      <c r="A47" s="127" t="s">
        <v>121</v>
      </c>
      <c r="B47" s="136">
        <v>35.5</v>
      </c>
      <c r="C47" s="130">
        <v>60</v>
      </c>
      <c r="D47" s="131">
        <f>B47/10*C47</f>
        <v>213</v>
      </c>
    </row>
    <row r="48" spans="1:4" ht="14.25">
      <c r="A48" s="127" t="s">
        <v>122</v>
      </c>
      <c r="B48" s="136">
        <v>4.2</v>
      </c>
      <c r="C48" s="130">
        <v>55</v>
      </c>
      <c r="D48" s="131">
        <f>B48/10*C48</f>
        <v>23.1</v>
      </c>
    </row>
    <row r="49" spans="1:4" ht="14.25">
      <c r="A49" s="127" t="s">
        <v>123</v>
      </c>
      <c r="B49" s="136">
        <v>1</v>
      </c>
      <c r="C49" s="130">
        <v>60</v>
      </c>
      <c r="D49" s="131">
        <f>B49/10*C49</f>
        <v>6</v>
      </c>
    </row>
    <row r="50" spans="1:4" ht="15">
      <c r="A50" s="125" t="s">
        <v>124</v>
      </c>
      <c r="B50" s="133"/>
      <c r="C50" s="130"/>
      <c r="D50" s="133">
        <f>D45+D46+D47+D48+D49</f>
        <v>2171.2999999999997</v>
      </c>
    </row>
    <row r="51" spans="1:4" ht="14.25">
      <c r="A51" s="127" t="s">
        <v>125</v>
      </c>
      <c r="B51" s="136">
        <v>968</v>
      </c>
      <c r="C51" s="130">
        <v>15</v>
      </c>
      <c r="D51" s="131">
        <f>B51/10*C51</f>
        <v>1452</v>
      </c>
    </row>
    <row r="52" spans="1:4" ht="14.25">
      <c r="A52" s="127" t="s">
        <v>126</v>
      </c>
      <c r="B52" s="136">
        <v>3510</v>
      </c>
      <c r="C52" s="131">
        <v>3.5</v>
      </c>
      <c r="D52" s="131">
        <f>B52*C52/1000</f>
        <v>12.285</v>
      </c>
    </row>
    <row r="53" spans="1:4" ht="14.25">
      <c r="A53" s="127" t="s">
        <v>127</v>
      </c>
      <c r="B53" s="136">
        <v>2.2</v>
      </c>
      <c r="C53" s="131">
        <v>37.5</v>
      </c>
      <c r="D53" s="131">
        <f>B53/10*C53</f>
        <v>8.250000000000002</v>
      </c>
    </row>
    <row r="54" spans="1:4" ht="14.25">
      <c r="A54" s="127" t="s">
        <v>128</v>
      </c>
      <c r="B54" s="136">
        <v>3570</v>
      </c>
      <c r="C54" s="131">
        <v>10</v>
      </c>
      <c r="D54" s="131">
        <f>B54/10*C54</f>
        <v>3570</v>
      </c>
    </row>
    <row r="55" spans="1:4" ht="14.25">
      <c r="A55" s="127" t="s">
        <v>129</v>
      </c>
      <c r="B55" s="136">
        <v>152</v>
      </c>
      <c r="C55" s="131">
        <v>12</v>
      </c>
      <c r="D55" s="131">
        <f>B55/10*C55</f>
        <v>182.39999999999998</v>
      </c>
    </row>
    <row r="56" spans="1:4" ht="14.25">
      <c r="A56" s="127" t="s">
        <v>130</v>
      </c>
      <c r="B56" s="136">
        <v>0</v>
      </c>
      <c r="C56" s="131">
        <v>9</v>
      </c>
      <c r="D56" s="131">
        <f>B56/10*C56</f>
        <v>0</v>
      </c>
    </row>
    <row r="57" spans="1:4" ht="15">
      <c r="A57" s="125" t="s">
        <v>131</v>
      </c>
      <c r="B57" s="136"/>
      <c r="C57" s="131"/>
      <c r="D57" s="192">
        <f>D50+D51+D52+D53+D54+D55+D56</f>
        <v>7396.234999999999</v>
      </c>
    </row>
    <row r="59" spans="1:4" ht="15.75" customHeight="1">
      <c r="A59" s="263" t="s">
        <v>134</v>
      </c>
      <c r="B59" s="263"/>
      <c r="C59" s="263"/>
      <c r="D59" s="263"/>
    </row>
    <row r="60" spans="1:4" s="138" customFormat="1" ht="15">
      <c r="A60" s="120" t="s">
        <v>133</v>
      </c>
      <c r="B60" s="121" t="s">
        <v>111</v>
      </c>
      <c r="C60" s="120" t="s">
        <v>112</v>
      </c>
      <c r="D60" s="120" t="s">
        <v>113</v>
      </c>
    </row>
    <row r="61" spans="1:4" s="138" customFormat="1" ht="15">
      <c r="A61" s="122" t="s">
        <v>114</v>
      </c>
      <c r="B61" s="123" t="s">
        <v>115</v>
      </c>
      <c r="C61" s="124" t="s">
        <v>116</v>
      </c>
      <c r="D61" s="124" t="s">
        <v>117</v>
      </c>
    </row>
    <row r="62" spans="1:4" s="138" customFormat="1" ht="15">
      <c r="A62" s="125" t="s">
        <v>118</v>
      </c>
      <c r="B62" s="127"/>
      <c r="C62" s="127"/>
      <c r="D62" s="125"/>
    </row>
    <row r="63" spans="1:4" ht="14.25">
      <c r="A63" s="127" t="s">
        <v>119</v>
      </c>
      <c r="B63" s="136"/>
      <c r="C63" s="130">
        <v>65</v>
      </c>
      <c r="D63" s="131">
        <f>B63/10*C63</f>
        <v>0</v>
      </c>
    </row>
    <row r="64" spans="1:4" ht="14.25">
      <c r="A64" s="127" t="s">
        <v>120</v>
      </c>
      <c r="B64" s="136"/>
      <c r="C64" s="130">
        <v>104</v>
      </c>
      <c r="D64" s="131">
        <f>B64/10*C64</f>
        <v>0</v>
      </c>
    </row>
    <row r="65" spans="1:4" ht="14.25">
      <c r="A65" s="127" t="s">
        <v>121</v>
      </c>
      <c r="B65" s="136"/>
      <c r="C65" s="130">
        <v>60</v>
      </c>
      <c r="D65" s="131">
        <f>B65/10*C65</f>
        <v>0</v>
      </c>
    </row>
    <row r="66" spans="1:4" ht="14.25">
      <c r="A66" s="127" t="s">
        <v>122</v>
      </c>
      <c r="B66" s="136"/>
      <c r="C66" s="130">
        <v>55</v>
      </c>
      <c r="D66" s="131">
        <f>B66/10*C66</f>
        <v>0</v>
      </c>
    </row>
    <row r="67" spans="1:4" ht="14.25">
      <c r="A67" s="127" t="s">
        <v>123</v>
      </c>
      <c r="B67" s="136"/>
      <c r="C67" s="130">
        <v>60</v>
      </c>
      <c r="D67" s="131">
        <f>B67/10*C67</f>
        <v>0</v>
      </c>
    </row>
    <row r="68" spans="1:4" ht="15">
      <c r="A68" s="125" t="s">
        <v>124</v>
      </c>
      <c r="B68" s="133"/>
      <c r="C68" s="130"/>
      <c r="D68" s="133">
        <f>D63+D64+D65+D66+D67</f>
        <v>0</v>
      </c>
    </row>
    <row r="69" spans="1:4" ht="14.25">
      <c r="A69" s="127" t="s">
        <v>125</v>
      </c>
      <c r="B69" s="136"/>
      <c r="C69" s="130">
        <v>15</v>
      </c>
      <c r="D69" s="131">
        <f>B69/10*C69</f>
        <v>0</v>
      </c>
    </row>
    <row r="70" spans="1:4" ht="14.25">
      <c r="A70" s="127" t="s">
        <v>126</v>
      </c>
      <c r="B70" s="136"/>
      <c r="C70" s="131">
        <v>3.5</v>
      </c>
      <c r="D70" s="131">
        <f>B70*C70/1000</f>
        <v>0</v>
      </c>
    </row>
    <row r="71" spans="1:4" ht="14.25">
      <c r="A71" s="127" t="s">
        <v>127</v>
      </c>
      <c r="B71" s="136"/>
      <c r="C71" s="131">
        <v>37.5</v>
      </c>
      <c r="D71" s="131">
        <f>B71/10*C71</f>
        <v>0</v>
      </c>
    </row>
    <row r="72" spans="1:4" ht="14.25">
      <c r="A72" s="127" t="s">
        <v>128</v>
      </c>
      <c r="B72" s="136"/>
      <c r="C72" s="131">
        <v>10</v>
      </c>
      <c r="D72" s="131">
        <f>B72/10*C72</f>
        <v>0</v>
      </c>
    </row>
    <row r="73" spans="1:4" ht="14.25">
      <c r="A73" s="127" t="s">
        <v>129</v>
      </c>
      <c r="B73" s="136"/>
      <c r="C73" s="131">
        <v>12</v>
      </c>
      <c r="D73" s="131">
        <f>B73/10*C73</f>
        <v>0</v>
      </c>
    </row>
    <row r="74" spans="1:4" ht="14.25">
      <c r="A74" s="127" t="s">
        <v>130</v>
      </c>
      <c r="B74" s="136"/>
      <c r="C74" s="131">
        <v>9</v>
      </c>
      <c r="D74" s="131">
        <f>B74/10*C74</f>
        <v>0</v>
      </c>
    </row>
    <row r="75" spans="1:4" ht="15">
      <c r="A75" s="125" t="s">
        <v>131</v>
      </c>
      <c r="B75" s="136"/>
      <c r="C75" s="131"/>
      <c r="D75" s="133">
        <f>D68+D69+D70+D71+D72+D73+D74</f>
        <v>0</v>
      </c>
    </row>
    <row r="77" spans="1:4" ht="18">
      <c r="A77" s="263" t="s">
        <v>135</v>
      </c>
      <c r="B77" s="263"/>
      <c r="C77" s="263"/>
      <c r="D77" s="263"/>
    </row>
    <row r="78" spans="1:4" s="138" customFormat="1" ht="15">
      <c r="A78" s="120" t="s">
        <v>133</v>
      </c>
      <c r="B78" s="121" t="s">
        <v>111</v>
      </c>
      <c r="C78" s="120" t="s">
        <v>112</v>
      </c>
      <c r="D78" s="120" t="s">
        <v>113</v>
      </c>
    </row>
    <row r="79" spans="1:4" s="138" customFormat="1" ht="15">
      <c r="A79" s="122" t="s">
        <v>114</v>
      </c>
      <c r="B79" s="123" t="s">
        <v>115</v>
      </c>
      <c r="C79" s="124" t="s">
        <v>116</v>
      </c>
      <c r="D79" s="124" t="s">
        <v>117</v>
      </c>
    </row>
    <row r="80" spans="1:4" s="138" customFormat="1" ht="15">
      <c r="A80" s="125" t="s">
        <v>118</v>
      </c>
      <c r="B80" s="125"/>
      <c r="C80" s="125"/>
      <c r="D80" s="125"/>
    </row>
    <row r="81" spans="1:4" ht="14.25">
      <c r="A81" s="127" t="s">
        <v>119</v>
      </c>
      <c r="B81" s="131">
        <f>B63+B45+B27+B9</f>
        <v>4402</v>
      </c>
      <c r="C81" s="130">
        <v>65</v>
      </c>
      <c r="D81" s="131">
        <f>B81/10*C81</f>
        <v>28613</v>
      </c>
    </row>
    <row r="82" spans="1:4" ht="14.25">
      <c r="A82" s="127" t="s">
        <v>120</v>
      </c>
      <c r="B82" s="131">
        <f>B64+B46+B28+B10</f>
        <v>678.5</v>
      </c>
      <c r="C82" s="130">
        <v>104</v>
      </c>
      <c r="D82" s="131">
        <f>B82/10*C82</f>
        <v>7056.4</v>
      </c>
    </row>
    <row r="83" spans="1:4" ht="14.25">
      <c r="A83" s="127" t="s">
        <v>121</v>
      </c>
      <c r="B83" s="131">
        <f>B65+B47+B29+B11</f>
        <v>950.5</v>
      </c>
      <c r="C83" s="130">
        <v>60</v>
      </c>
      <c r="D83" s="131">
        <f>B83/10*C83</f>
        <v>5703</v>
      </c>
    </row>
    <row r="84" spans="1:4" ht="14.25">
      <c r="A84" s="127" t="s">
        <v>122</v>
      </c>
      <c r="B84" s="131">
        <f>B66+B48+B30+B12</f>
        <v>244.2</v>
      </c>
      <c r="C84" s="130">
        <v>55</v>
      </c>
      <c r="D84" s="131">
        <f>B84/10*C84</f>
        <v>1343.1</v>
      </c>
    </row>
    <row r="85" spans="1:4" ht="14.25">
      <c r="A85" s="127" t="s">
        <v>123</v>
      </c>
      <c r="B85" s="131">
        <f>B67+B49+B31+B13</f>
        <v>9.7</v>
      </c>
      <c r="C85" s="130">
        <v>60</v>
      </c>
      <c r="D85" s="131">
        <f>B85/10*C85</f>
        <v>58.199999999999996</v>
      </c>
    </row>
    <row r="86" spans="1:4" ht="15">
      <c r="A86" s="125" t="s">
        <v>124</v>
      </c>
      <c r="B86" s="133">
        <f>SUM(B81:B85)</f>
        <v>6284.9</v>
      </c>
      <c r="C86" s="130"/>
      <c r="D86" s="133">
        <f>D81+D82+D83+D84+D85</f>
        <v>42773.7</v>
      </c>
    </row>
    <row r="87" spans="1:4" ht="14.25">
      <c r="A87" s="127" t="s">
        <v>125</v>
      </c>
      <c r="B87" s="131">
        <f aca="true" t="shared" si="1" ref="B87:B92">B69+B51+B33+B15</f>
        <v>9938</v>
      </c>
      <c r="C87" s="130">
        <v>15</v>
      </c>
      <c r="D87" s="131">
        <f>B87/10*C87</f>
        <v>14907</v>
      </c>
    </row>
    <row r="88" spans="1:4" ht="14.25">
      <c r="A88" s="127" t="s">
        <v>126</v>
      </c>
      <c r="B88" s="131">
        <f t="shared" si="1"/>
        <v>23490</v>
      </c>
      <c r="C88" s="131">
        <v>3.5</v>
      </c>
      <c r="D88" s="131">
        <f>B88*C88/1000</f>
        <v>82.215</v>
      </c>
    </row>
    <row r="89" spans="1:4" ht="14.25">
      <c r="A89" s="127" t="s">
        <v>127</v>
      </c>
      <c r="B89" s="131">
        <f t="shared" si="1"/>
        <v>49.2</v>
      </c>
      <c r="C89" s="131">
        <v>37.5</v>
      </c>
      <c r="D89" s="131">
        <f>B89/10*C89</f>
        <v>184.5</v>
      </c>
    </row>
    <row r="90" spans="1:4" ht="14.25">
      <c r="A90" s="127" t="s">
        <v>128</v>
      </c>
      <c r="B90" s="131">
        <f t="shared" si="1"/>
        <v>21800</v>
      </c>
      <c r="C90" s="131">
        <v>10</v>
      </c>
      <c r="D90" s="131">
        <f>B90/10*C90</f>
        <v>21800</v>
      </c>
    </row>
    <row r="91" spans="1:4" ht="14.25">
      <c r="A91" s="127" t="s">
        <v>129</v>
      </c>
      <c r="B91" s="131">
        <f t="shared" si="1"/>
        <v>6427</v>
      </c>
      <c r="C91" s="131">
        <v>12</v>
      </c>
      <c r="D91" s="131">
        <f>B91/10*C91</f>
        <v>7712.400000000001</v>
      </c>
    </row>
    <row r="92" spans="1:4" ht="14.25">
      <c r="A92" s="127" t="s">
        <v>130</v>
      </c>
      <c r="B92" s="131">
        <f t="shared" si="1"/>
        <v>850</v>
      </c>
      <c r="C92" s="131">
        <v>9</v>
      </c>
      <c r="D92" s="131">
        <f>B92/10*C92</f>
        <v>765</v>
      </c>
    </row>
    <row r="93" spans="1:4" ht="15">
      <c r="A93" s="125" t="s">
        <v>131</v>
      </c>
      <c r="B93" s="131"/>
      <c r="C93" s="131"/>
      <c r="D93" s="194">
        <f>SUM(D86:D92)</f>
        <v>88224.81499999999</v>
      </c>
    </row>
    <row r="95" ht="12.75">
      <c r="A95" s="117" t="s">
        <v>279</v>
      </c>
    </row>
    <row r="97" spans="1:3" ht="12.75">
      <c r="A97" s="140" t="s">
        <v>151</v>
      </c>
      <c r="B97" s="153"/>
      <c r="C97" s="152"/>
    </row>
    <row r="98" spans="1:4" ht="12.75">
      <c r="A98" s="140" t="s">
        <v>224</v>
      </c>
      <c r="C98" s="152"/>
      <c r="D98" s="141"/>
    </row>
    <row r="99" ht="12.75">
      <c r="D99" s="142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 "Кяхтинский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Малютина Юлия Сергеевна</dc:creator>
  <cp:keywords/>
  <dc:description/>
  <cp:lastModifiedBy>TAMIR</cp:lastModifiedBy>
  <cp:lastPrinted>2017-01-16T03:24:52Z</cp:lastPrinted>
  <dcterms:created xsi:type="dcterms:W3CDTF">2013-01-21T06:24:04Z</dcterms:created>
  <dcterms:modified xsi:type="dcterms:W3CDTF">2017-01-31T02:49:43Z</dcterms:modified>
  <cp:category/>
  <cp:version/>
  <cp:contentType/>
  <cp:contentStatus/>
</cp:coreProperties>
</file>