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firstSheet="3" activeTab="3"/>
  </bookViews>
  <sheets>
    <sheet name="инвестиции" sheetId="1" r:id="rId1"/>
    <sheet name="инвестиции 2014" sheetId="2" r:id="rId2"/>
    <sheet name="хоз.суб.2014" sheetId="3" r:id="rId3"/>
    <sheet name="1 квартал" sheetId="4" r:id="rId4"/>
    <sheet name="1 вал.прод." sheetId="5" r:id="rId5"/>
    <sheet name="2 квартал" sheetId="6" r:id="rId6"/>
    <sheet name="2 вал.прод" sheetId="7" r:id="rId7"/>
    <sheet name="3 квартал" sheetId="8" r:id="rId8"/>
    <sheet name="3 вал.прод" sheetId="9" r:id="rId9"/>
    <sheet name="4 квартал" sheetId="10" r:id="rId10"/>
    <sheet name="4 вал.прод" sheetId="11" r:id="rId11"/>
  </sheets>
  <definedNames/>
  <calcPr fullCalcOnLoad="1"/>
</workbook>
</file>

<file path=xl/sharedStrings.xml><?xml version="1.0" encoding="utf-8"?>
<sst xmlns="http://schemas.openxmlformats.org/spreadsheetml/2006/main" count="1092" uniqueCount="232">
  <si>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</si>
  <si>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</si>
  <si>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</si>
  <si>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</si>
  <si>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</si>
  <si>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</si>
  <si>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</si>
  <si>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</si>
  <si>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</si>
  <si>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</si>
  <si>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</si>
  <si>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</si>
  <si>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</si>
  <si>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</si>
  <si>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</si>
  <si>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</si>
  <si>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</si>
  <si>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</si>
  <si>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</si>
  <si>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</si>
  <si>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</si>
  <si>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</si>
  <si>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</si>
  <si>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</si>
  <si>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молочная продукция, т.</t>
  </si>
  <si>
    <t>бланочная продукция, тыс. шт.</t>
  </si>
  <si>
    <t>пиломатериал, тыс. куб.м.</t>
  </si>
  <si>
    <t>полезные ископаемые (плавиковый шпат), т.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</si>
  <si>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</si>
  <si>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</si>
  <si>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</si>
  <si>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</si>
  <si>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</si>
  <si>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молочная продукция</t>
  </si>
  <si>
    <t xml:space="preserve">бланочная продукция </t>
  </si>
  <si>
    <t>пиломатериал</t>
  </si>
  <si>
    <t>полезные ископаемые (плавиковый шпат)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</si>
  <si>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</si>
  <si>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</si>
  <si>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</si>
  <si>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</si>
  <si>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</si>
  <si>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</si>
  <si>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</si>
  <si>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</si>
  <si>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</si>
  <si>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</si>
  <si>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</si>
  <si>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</si>
  <si>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</si>
  <si>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</si>
  <si>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</si>
  <si>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</si>
  <si>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</si>
  <si>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</si>
  <si>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</si>
  <si>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</si>
  <si>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</si>
  <si>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</si>
  <si>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</si>
  <si>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</si>
  <si>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</si>
  <si>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</si>
  <si>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</si>
  <si>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</si>
  <si>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</si>
  <si>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</si>
  <si>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</si>
  <si>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</si>
  <si>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</si>
  <si>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</si>
  <si>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</si>
  <si>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</si>
  <si>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</si>
  <si>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</si>
  <si>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</si>
  <si>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</si>
  <si>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</si>
  <si>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</si>
  <si>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</si>
  <si>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</si>
  <si>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</si>
  <si>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</si>
  <si>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</si>
  <si>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</si>
  <si>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</si>
  <si>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</si>
  <si>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</si>
  <si>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</si>
  <si>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</si>
  <si>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</si>
  <si>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</si>
  <si>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</si>
  <si>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</si>
  <si>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</si>
  <si>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</si>
  <si>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</si>
  <si>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</si>
  <si>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</si>
  <si>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</si>
  <si>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</si>
  <si>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</si>
  <si>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</si>
  <si>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</si>
  <si>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</si>
  <si>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Количество детей дошкольного возраста посещающих и нуждающихся в местах в ДОУ, чел.</t>
  </si>
  <si>
    <t>младенческая смертность</t>
  </si>
  <si>
    <t>3 мес. 2007г.</t>
  </si>
  <si>
    <t>Факт за 2014 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</si>
  <si>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</si>
  <si>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</si>
  <si>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</si>
  <si>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</si>
  <si>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</si>
  <si>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</si>
  <si>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</si>
  <si>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</si>
  <si>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</si>
  <si>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</si>
  <si>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</si>
  <si>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</si>
  <si>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</si>
  <si>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</si>
  <si>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</si>
  <si>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</si>
  <si>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</si>
  <si>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</si>
  <si>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</si>
  <si>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</si>
  <si>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</si>
  <si>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</si>
  <si>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</si>
  <si>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</si>
  <si>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</si>
  <si>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</si>
  <si>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</si>
  <si>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</si>
  <si>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</si>
  <si>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</si>
  <si>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>Инвестиции</t>
  </si>
  <si>
    <t>Наименование</t>
  </si>
  <si>
    <t>Сумма, тыс.руб.</t>
  </si>
  <si>
    <t>итого:</t>
  </si>
  <si>
    <t>,</t>
  </si>
  <si>
    <t>"___" ___________________ 2014год</t>
  </si>
  <si>
    <t>с/х предприятия</t>
  </si>
  <si>
    <t xml:space="preserve">Глава администрации </t>
  </si>
  <si>
    <t>Глава администрации _________________________</t>
  </si>
  <si>
    <t>Глава администрации _______________________</t>
  </si>
  <si>
    <t>мясные полуфабрикаты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</si>
  <si>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</si>
  <si>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</si>
  <si>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6 мес. 2007г.</t>
  </si>
  <si>
    <t>6 мес. 2014г.</t>
  </si>
  <si>
    <t>9 мес. 2007г.</t>
  </si>
  <si>
    <t>9 мес. 2014г.</t>
  </si>
  <si>
    <t>12 мес. 2007г.</t>
  </si>
  <si>
    <t>12 мес. 2014г.</t>
  </si>
  <si>
    <t xml:space="preserve">12. прочие </t>
  </si>
  <si>
    <t>Общая протяженность автомобильных дорог общего пользования местного значения, га</t>
  </si>
  <si>
    <t>Протяженность автомобильных дорог общего пользования местного значения, не отвечающих нормативным требованиям, га</t>
  </si>
  <si>
    <t>полезные ископаемые .</t>
  </si>
  <si>
    <t xml:space="preserve">МО «Зарянское" Кяхтинского района за 1 квартал 2014г. </t>
  </si>
  <si>
    <t>МО "Зярянское"</t>
  </si>
  <si>
    <t>Г.Л. Малыгина</t>
  </si>
  <si>
    <t>МО "Зарянское"</t>
  </si>
  <si>
    <t>ТОС "Заря"</t>
  </si>
  <si>
    <t>Бюд.</t>
  </si>
  <si>
    <t>ИП Игумнов П.Р. а/м "Газель"</t>
  </si>
  <si>
    <t>СПК "Заря"</t>
  </si>
  <si>
    <t>12. прочие</t>
  </si>
  <si>
    <t>3кв.</t>
  </si>
  <si>
    <t xml:space="preserve">МО «Зарянское" Кяхтинского района за 2014г. </t>
  </si>
  <si>
    <t>Установка сигнализации "Амбулатория)</t>
  </si>
  <si>
    <t>Строительство магазина</t>
  </si>
  <si>
    <t>приобрет.мороз.камер для магазина</t>
  </si>
  <si>
    <t>установка дорожных знаков</t>
  </si>
  <si>
    <t>итого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</si>
  <si>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</si>
  <si>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</si>
  <si>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</si>
  <si>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</si>
  <si>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</si>
  <si>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</si>
  <si>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</si>
  <si>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ВСЕГО:</t>
  </si>
  <si>
    <t>"___" ___________________ 2015год</t>
  </si>
  <si>
    <t>ИП Игумнов П.Р. а/м Газель</t>
  </si>
  <si>
    <t>Установка сигнализации (Аибулатория)</t>
  </si>
  <si>
    <t>Установка дорожных знаков</t>
  </si>
  <si>
    <t>Цыфровое телевидение</t>
  </si>
  <si>
    <t>Жилье под матер.капитал Посохова Л.</t>
  </si>
  <si>
    <t>полезные ископаемые</t>
  </si>
  <si>
    <t>полезные ископаемые , т.</t>
  </si>
  <si>
    <t>Число субъектов малого и среднего предпринимательства в расчете на 10000 человек населения, ед.</t>
  </si>
  <si>
    <t xml:space="preserve">  "          "                                           2015 г.</t>
  </si>
  <si>
    <t>Порог на 2015 г.</t>
  </si>
  <si>
    <t>Факт за 2015 г.</t>
  </si>
  <si>
    <t>"____" _______________2015г.</t>
  </si>
  <si>
    <t>МО "Зарянское" Кяхтинского района за 1-ое полугодие 2015 год</t>
  </si>
  <si>
    <t>6 мес. 2015г.</t>
  </si>
  <si>
    <t>6 мес.2015 г./порог 6 мес 2015г.</t>
  </si>
  <si>
    <t>6 мес. 2015 г./ 6 мес 2014г.</t>
  </si>
  <si>
    <t>6 мес. 2015 г./ 6 мес 2007г.</t>
  </si>
  <si>
    <t xml:space="preserve">МО «Зарянское» Кяхтинского района за 1-ое полугодие 2015 г. </t>
  </si>
  <si>
    <t>данные не изменяла!!!</t>
  </si>
  <si>
    <t>МО "Зарянское" Кяхтинского района за  9 месяцев 2015 год</t>
  </si>
  <si>
    <t>9 мес. 2015г.</t>
  </si>
  <si>
    <t>9 мес.2015 г./порог 9 мес 2015г.</t>
  </si>
  <si>
    <t>9 мес. 2015 г./ 9 мес 2014г.</t>
  </si>
  <si>
    <t>9 мес. 2015 г./ 9 мес 2007г.</t>
  </si>
  <si>
    <t xml:space="preserve">МО «Зарянское» Кяхтинского района за 9 месяцев 2015 г. </t>
  </si>
  <si>
    <t>данные не меняла!!</t>
  </si>
  <si>
    <t>МО "Зарянское" Кяхтинского района за 2015 год</t>
  </si>
  <si>
    <t>12 мес. 2015г.</t>
  </si>
  <si>
    <t>12 мес.2015 г./порог 12 мес 2015г.</t>
  </si>
  <si>
    <t>12 мес. 2015 г./ 12 мес 2015г.</t>
  </si>
  <si>
    <t>12 мес. 2015 г./ 12 мес 2007г.</t>
  </si>
  <si>
    <t xml:space="preserve">МО «Зарянское» Кяхтинского района за 2015 г. </t>
  </si>
  <si>
    <t>по данным руо</t>
  </si>
  <si>
    <t>по данным руо ( у вас по образованиию не платных услуг)</t>
  </si>
  <si>
    <t>по данным отдела культуры</t>
  </si>
  <si>
    <t>МО "Зарянское" Кяхтинского района за  1 квартал 2017 год</t>
  </si>
  <si>
    <t>Факт за 2016 г.</t>
  </si>
  <si>
    <t>Порог на 2017 г.</t>
  </si>
  <si>
    <t>Факт за 2017 г.</t>
  </si>
  <si>
    <t>3 мес. 2016г.</t>
  </si>
  <si>
    <t>3 мес. 2017г.</t>
  </si>
  <si>
    <t>3 мес.2016 г./порог 3 мес 2017г.</t>
  </si>
  <si>
    <t>3 мес. 2016 г./ 3 мес 2017г.</t>
  </si>
  <si>
    <t>3 мес. 2017 г./ 3 мес 2007г.</t>
  </si>
  <si>
    <t xml:space="preserve">МО «Зарянское» Кяхтинского района за 1 квартал 2017 г.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</si>
</sst>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%"/>
    <numFmt numFmtId="174" formatCode="0.00000"/>
    <numFmt numFmtId="175" formatCode="0.000000"/>
    <numFmt numFmtId="176" formatCode="0.0000"/>
    <numFmt numFmtId="177" formatCode="0.000"/>
    <numFmt numFmtId="178" formatCode="0.0000000"/>
    <numFmt numFmtId="179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/>
    </xf>
    <xf numFmtId="168" fontId="3" fillId="34" borderId="10" xfId="0" applyNumberFormat="1" applyFont="1" applyFill="1" applyBorder="1" applyAlignment="1">
      <alignment/>
    </xf>
    <xf numFmtId="168" fontId="8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0" fontId="3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10" fontId="9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8" fontId="9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168" fontId="6" fillId="34" borderId="10" xfId="0" applyNumberFormat="1" applyFont="1" applyFill="1" applyBorder="1" applyAlignment="1">
      <alignment/>
    </xf>
    <xf numFmtId="168" fontId="10" fillId="34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68" fontId="3" fillId="35" borderId="10" xfId="0" applyNumberFormat="1" applyFont="1" applyFill="1" applyBorder="1" applyAlignment="1">
      <alignment/>
    </xf>
    <xf numFmtId="168" fontId="8" fillId="35" borderId="10" xfId="0" applyNumberFormat="1" applyFont="1" applyFill="1" applyBorder="1" applyAlignment="1">
      <alignment/>
    </xf>
    <xf numFmtId="168" fontId="9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168" fontId="3" fillId="33" borderId="12" xfId="0" applyNumberFormat="1" applyFont="1" applyFill="1" applyBorder="1" applyAlignment="1">
      <alignment/>
    </xf>
    <xf numFmtId="168" fontId="12" fillId="33" borderId="13" xfId="0" applyNumberFormat="1" applyFont="1" applyFill="1" applyBorder="1" applyAlignment="1">
      <alignment/>
    </xf>
    <xf numFmtId="168" fontId="12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3" fillId="33" borderId="15" xfId="0" applyNumberFormat="1" applyFont="1" applyFill="1" applyBorder="1" applyAlignment="1">
      <alignment/>
    </xf>
    <xf numFmtId="168" fontId="3" fillId="33" borderId="15" xfId="0" applyNumberFormat="1" applyFont="1" applyFill="1" applyBorder="1" applyAlignment="1">
      <alignment/>
    </xf>
    <xf numFmtId="168" fontId="12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34" borderId="15" xfId="0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10" fontId="8" fillId="34" borderId="15" xfId="0" applyNumberFormat="1" applyFont="1" applyFill="1" applyBorder="1" applyAlignment="1">
      <alignment/>
    </xf>
    <xf numFmtId="10" fontId="9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168" fontId="3" fillId="34" borderId="15" xfId="0" applyNumberFormat="1" applyFont="1" applyFill="1" applyBorder="1" applyAlignment="1">
      <alignment/>
    </xf>
    <xf numFmtId="168" fontId="8" fillId="34" borderId="15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2" fontId="8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168" fontId="3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68" fontId="3" fillId="33" borderId="13" xfId="0" applyNumberFormat="1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168" fontId="9" fillId="34" borderId="15" xfId="0" applyNumberFormat="1" applyFont="1" applyFill="1" applyBorder="1" applyAlignment="1">
      <alignment/>
    </xf>
    <xf numFmtId="168" fontId="3" fillId="33" borderId="14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168" fontId="3" fillId="35" borderId="15" xfId="0" applyNumberFormat="1" applyFont="1" applyFill="1" applyBorder="1" applyAlignment="1">
      <alignment/>
    </xf>
    <xf numFmtId="168" fontId="8" fillId="35" borderId="15" xfId="0" applyNumberFormat="1" applyFont="1" applyFill="1" applyBorder="1" applyAlignment="1">
      <alignment/>
    </xf>
    <xf numFmtId="168" fontId="9" fillId="35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168" fontId="3" fillId="34" borderId="12" xfId="0" applyNumberFormat="1" applyFont="1" applyFill="1" applyBorder="1" applyAlignment="1">
      <alignment/>
    </xf>
    <xf numFmtId="168" fontId="8" fillId="34" borderId="12" xfId="0" applyNumberFormat="1" applyFont="1" applyFill="1" applyBorder="1" applyAlignment="1">
      <alignment/>
    </xf>
    <xf numFmtId="168" fontId="9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14" fillId="34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68" fontId="14" fillId="34" borderId="15" xfId="0" applyNumberFormat="1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2" fontId="3" fillId="33" borderId="18" xfId="0" applyNumberFormat="1" applyFont="1" applyFill="1" applyBorder="1" applyAlignment="1">
      <alignment/>
    </xf>
    <xf numFmtId="168" fontId="3" fillId="33" borderId="18" xfId="0" applyNumberFormat="1" applyFont="1" applyFill="1" applyBorder="1" applyAlignment="1">
      <alignment/>
    </xf>
    <xf numFmtId="168" fontId="3" fillId="33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9" fontId="3" fillId="34" borderId="15" xfId="58" applyFont="1" applyFill="1" applyBorder="1" applyAlignment="1">
      <alignment/>
    </xf>
    <xf numFmtId="9" fontId="8" fillId="34" borderId="15" xfId="58" applyFont="1" applyFill="1" applyBorder="1" applyAlignment="1">
      <alignment/>
    </xf>
    <xf numFmtId="9" fontId="12" fillId="34" borderId="15" xfId="58" applyFont="1" applyFill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2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17" fillId="3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/>
    </xf>
    <xf numFmtId="0" fontId="61" fillId="0" borderId="12" xfId="0" applyFont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2" fontId="21" fillId="0" borderId="23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7" xfId="0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3" fillId="32" borderId="12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758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758565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72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72852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72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72852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57421875" style="0" customWidth="1"/>
    <col min="2" max="2" width="41.42187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5">
      <c r="A2" s="188" t="s">
        <v>139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5">
      <c r="A3" s="188" t="s">
        <v>172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ht="15">
      <c r="B4" t="s">
        <v>178</v>
      </c>
    </row>
    <row r="5" spans="1:12" s="147" customFormat="1" ht="30">
      <c r="A5" s="189" t="s">
        <v>1</v>
      </c>
      <c r="B5" s="189" t="s">
        <v>140</v>
      </c>
      <c r="C5" s="149" t="s">
        <v>179</v>
      </c>
      <c r="D5" s="149" t="s">
        <v>180</v>
      </c>
      <c r="E5" s="149" t="s">
        <v>179</v>
      </c>
      <c r="F5" s="149" t="s">
        <v>180</v>
      </c>
      <c r="G5" s="149" t="s">
        <v>179</v>
      </c>
      <c r="H5" s="149" t="s">
        <v>180</v>
      </c>
      <c r="I5" s="149" t="s">
        <v>179</v>
      </c>
      <c r="J5" s="149" t="s">
        <v>180</v>
      </c>
      <c r="K5" s="189" t="s">
        <v>142</v>
      </c>
      <c r="L5" s="189"/>
    </row>
    <row r="6" spans="1:12" ht="30">
      <c r="A6" s="189"/>
      <c r="B6" s="189"/>
      <c r="C6" s="183" t="s">
        <v>181</v>
      </c>
      <c r="D6" s="183"/>
      <c r="E6" s="183" t="s">
        <v>182</v>
      </c>
      <c r="F6" s="183"/>
      <c r="G6" s="183" t="s">
        <v>183</v>
      </c>
      <c r="H6" s="183"/>
      <c r="I6" s="183" t="s">
        <v>184</v>
      </c>
      <c r="J6" s="183"/>
      <c r="K6" s="149" t="s">
        <v>179</v>
      </c>
      <c r="L6" s="149" t="s">
        <v>180</v>
      </c>
    </row>
    <row r="7" spans="1:12" ht="15">
      <c r="A7" s="150">
        <v>1</v>
      </c>
      <c r="B7" s="173" t="s">
        <v>166</v>
      </c>
      <c r="C7" s="150"/>
      <c r="D7" s="150"/>
      <c r="E7" s="150">
        <v>50</v>
      </c>
      <c r="F7" s="150"/>
      <c r="G7" s="150"/>
      <c r="H7" s="150"/>
      <c r="I7" s="150"/>
      <c r="J7" s="150"/>
      <c r="K7" s="174">
        <f>C7+E7+G7+I7</f>
        <v>50</v>
      </c>
      <c r="L7" s="175">
        <f>D7+F7+H7+J7</f>
        <v>0</v>
      </c>
    </row>
    <row r="8" spans="1:12" ht="15">
      <c r="A8" s="150">
        <v>2</v>
      </c>
      <c r="B8" s="150" t="s">
        <v>187</v>
      </c>
      <c r="C8" s="150"/>
      <c r="D8" s="150"/>
      <c r="E8" s="150">
        <v>800</v>
      </c>
      <c r="F8" s="150"/>
      <c r="G8" s="150"/>
      <c r="H8" s="150"/>
      <c r="I8" s="150"/>
      <c r="J8" s="150"/>
      <c r="K8" s="174">
        <f aca="true" t="shared" si="0" ref="K8:K15">C8+E8+G8+I8</f>
        <v>800</v>
      </c>
      <c r="L8" s="175">
        <f aca="true" t="shared" si="1" ref="L8:L15">D8+F8+H8+J8</f>
        <v>0</v>
      </c>
    </row>
    <row r="9" spans="1:12" ht="15">
      <c r="A9" s="150">
        <v>3</v>
      </c>
      <c r="B9" s="150" t="s">
        <v>169</v>
      </c>
      <c r="C9" s="150"/>
      <c r="D9" s="150"/>
      <c r="E9" s="150">
        <v>380</v>
      </c>
      <c r="F9" s="150"/>
      <c r="G9" s="150">
        <v>620</v>
      </c>
      <c r="H9" s="150"/>
      <c r="I9" s="150"/>
      <c r="J9" s="150"/>
      <c r="K9" s="174">
        <f t="shared" si="0"/>
        <v>1000</v>
      </c>
      <c r="L9" s="175">
        <f t="shared" si="1"/>
        <v>0</v>
      </c>
    </row>
    <row r="10" spans="1:12" ht="15">
      <c r="A10" s="150">
        <v>4</v>
      </c>
      <c r="B10" s="131" t="s">
        <v>188</v>
      </c>
      <c r="C10" s="150"/>
      <c r="D10" s="150"/>
      <c r="E10" s="150"/>
      <c r="F10" s="150"/>
      <c r="G10" s="150">
        <v>600</v>
      </c>
      <c r="H10" s="150"/>
      <c r="I10" s="150"/>
      <c r="J10" s="150"/>
      <c r="K10" s="174">
        <f t="shared" si="0"/>
        <v>600</v>
      </c>
      <c r="L10" s="175">
        <f t="shared" si="1"/>
        <v>0</v>
      </c>
    </row>
    <row r="11" spans="1:12" ht="15">
      <c r="A11" s="150">
        <v>5</v>
      </c>
      <c r="B11" s="150" t="s">
        <v>174</v>
      </c>
      <c r="C11" s="150"/>
      <c r="D11" s="150"/>
      <c r="E11" s="150"/>
      <c r="F11" s="150"/>
      <c r="G11" s="150">
        <v>400</v>
      </c>
      <c r="H11" s="150"/>
      <c r="I11" s="150"/>
      <c r="J11" s="150"/>
      <c r="K11" s="174">
        <f t="shared" si="0"/>
        <v>400</v>
      </c>
      <c r="L11" s="175">
        <f t="shared" si="1"/>
        <v>0</v>
      </c>
    </row>
    <row r="12" spans="1:12" ht="15">
      <c r="A12" s="150">
        <v>6</v>
      </c>
      <c r="B12" s="150" t="s">
        <v>189</v>
      </c>
      <c r="C12" s="150"/>
      <c r="D12" s="150"/>
      <c r="E12" s="150"/>
      <c r="F12" s="150"/>
      <c r="G12" s="150"/>
      <c r="H12" s="150">
        <v>178</v>
      </c>
      <c r="I12" s="150"/>
      <c r="J12" s="150"/>
      <c r="K12" s="174">
        <f t="shared" si="0"/>
        <v>0</v>
      </c>
      <c r="L12" s="175">
        <f t="shared" si="1"/>
        <v>178</v>
      </c>
    </row>
    <row r="13" spans="1:12" ht="15">
      <c r="A13" s="150">
        <v>7</v>
      </c>
      <c r="B13" s="150" t="s">
        <v>190</v>
      </c>
      <c r="C13" s="150"/>
      <c r="D13" s="150"/>
      <c r="E13" s="150"/>
      <c r="F13" s="150"/>
      <c r="G13" s="150"/>
      <c r="H13" s="150"/>
      <c r="I13" s="150">
        <v>2600</v>
      </c>
      <c r="J13" s="150"/>
      <c r="K13" s="174">
        <f t="shared" si="0"/>
        <v>2600</v>
      </c>
      <c r="L13" s="175">
        <f t="shared" si="1"/>
        <v>0</v>
      </c>
    </row>
    <row r="14" spans="1:12" ht="15">
      <c r="A14" s="150">
        <v>8</v>
      </c>
      <c r="B14" s="150" t="s">
        <v>191</v>
      </c>
      <c r="C14" s="150"/>
      <c r="D14" s="150"/>
      <c r="E14" s="150"/>
      <c r="F14" s="150"/>
      <c r="G14" s="150"/>
      <c r="H14" s="150"/>
      <c r="I14" s="150">
        <v>428</v>
      </c>
      <c r="J14" s="150"/>
      <c r="K14" s="174">
        <f t="shared" si="0"/>
        <v>428</v>
      </c>
      <c r="L14" s="175">
        <f t="shared" si="1"/>
        <v>0</v>
      </c>
    </row>
    <row r="15" spans="1:12" ht="15.75" thickBot="1">
      <c r="A15" s="150">
        <v>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74">
        <f t="shared" si="0"/>
        <v>0</v>
      </c>
      <c r="L15" s="175">
        <f t="shared" si="1"/>
        <v>0</v>
      </c>
    </row>
    <row r="16" spans="1:12" ht="15.75" thickBot="1">
      <c r="A16" s="145" t="s">
        <v>186</v>
      </c>
      <c r="E16" s="177">
        <f>SUM(E7:E15)</f>
        <v>1230</v>
      </c>
      <c r="F16" s="177"/>
      <c r="G16" s="177">
        <f>SUM(G7:G15)</f>
        <v>1620</v>
      </c>
      <c r="H16" s="177">
        <f>SUM(H7:H15)</f>
        <v>178</v>
      </c>
      <c r="I16" s="177">
        <f>SUM(I7:I15)</f>
        <v>3028</v>
      </c>
      <c r="J16" s="178"/>
      <c r="K16" s="179">
        <f>SUM(K7:K15)</f>
        <v>5878</v>
      </c>
      <c r="L16" s="176">
        <f>SUM(L7:L15)</f>
        <v>178</v>
      </c>
    </row>
    <row r="17" spans="1:12" ht="15.75" thickBot="1">
      <c r="A17" s="146" t="s">
        <v>148</v>
      </c>
      <c r="D17" s="154"/>
      <c r="I17" s="184" t="s">
        <v>185</v>
      </c>
      <c r="J17" s="185"/>
      <c r="K17" s="186">
        <f>K16+L16</f>
        <v>6056</v>
      </c>
      <c r="L17" s="187"/>
    </row>
    <row r="18" ht="15">
      <c r="A18" s="146"/>
    </row>
  </sheetData>
  <sheetProtection/>
  <mergeCells count="11">
    <mergeCell ref="C6:D6"/>
    <mergeCell ref="E6:F6"/>
    <mergeCell ref="G6:H6"/>
    <mergeCell ref="I6:J6"/>
    <mergeCell ref="I17:J17"/>
    <mergeCell ref="K17:L17"/>
    <mergeCell ref="A2:L2"/>
    <mergeCell ref="A3:L3"/>
    <mergeCell ref="A5:A6"/>
    <mergeCell ref="B5:B6"/>
    <mergeCell ref="K5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8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1"/>
      <c r="B1" s="184"/>
      <c r="C1" s="184"/>
      <c r="D1" s="184"/>
      <c r="E1" s="184"/>
      <c r="F1" s="184"/>
      <c r="G1" s="184"/>
      <c r="H1" s="184"/>
      <c r="I1" s="184"/>
    </row>
    <row r="2" spans="1:9" ht="15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5">
      <c r="A3" s="197" t="s">
        <v>213</v>
      </c>
      <c r="B3" s="202"/>
      <c r="C3" s="202"/>
      <c r="D3" s="202"/>
      <c r="E3" s="202"/>
      <c r="F3" s="202"/>
      <c r="G3" s="202"/>
      <c r="H3" s="202"/>
      <c r="I3" s="202"/>
    </row>
    <row r="5" spans="1:9" ht="30" customHeight="1">
      <c r="A5" s="203" t="s">
        <v>1</v>
      </c>
      <c r="B5" s="205" t="s">
        <v>2</v>
      </c>
      <c r="C5" s="4" t="s">
        <v>3</v>
      </c>
      <c r="D5" s="11" t="s">
        <v>197</v>
      </c>
      <c r="E5" s="11" t="s">
        <v>196</v>
      </c>
      <c r="F5" s="4" t="s">
        <v>197</v>
      </c>
      <c r="G5" s="18" t="s">
        <v>4</v>
      </c>
      <c r="H5" s="18" t="s">
        <v>4</v>
      </c>
      <c r="I5" s="19" t="s">
        <v>4</v>
      </c>
    </row>
    <row r="6" spans="1:9" ht="35.25" thickBot="1">
      <c r="A6" s="204"/>
      <c r="B6" s="206"/>
      <c r="C6" s="47" t="s">
        <v>156</v>
      </c>
      <c r="D6" s="48" t="s">
        <v>157</v>
      </c>
      <c r="E6" s="48" t="s">
        <v>214</v>
      </c>
      <c r="F6" s="47" t="s">
        <v>214</v>
      </c>
      <c r="G6" s="49" t="s">
        <v>215</v>
      </c>
      <c r="H6" s="49" t="s">
        <v>216</v>
      </c>
      <c r="I6" s="50" t="s">
        <v>217</v>
      </c>
    </row>
    <row r="7" spans="1:9" ht="26.25">
      <c r="A7" s="198">
        <v>1</v>
      </c>
      <c r="B7" s="51" t="s">
        <v>5</v>
      </c>
      <c r="C7" s="52">
        <v>728</v>
      </c>
      <c r="D7" s="53">
        <v>499</v>
      </c>
      <c r="E7" s="53">
        <v>474</v>
      </c>
      <c r="F7" s="54">
        <v>476</v>
      </c>
      <c r="G7" s="55">
        <f>F7/E7*100</f>
        <v>100.42194092827003</v>
      </c>
      <c r="H7" s="56">
        <f>F7/D7*100</f>
        <v>95.39078156312625</v>
      </c>
      <c r="I7" s="57">
        <f>F7/C7*100</f>
        <v>65.38461538461539</v>
      </c>
    </row>
    <row r="8" spans="1:9" ht="15">
      <c r="A8" s="199"/>
      <c r="B8" s="7" t="s">
        <v>6</v>
      </c>
      <c r="C8" s="6">
        <v>6</v>
      </c>
      <c r="D8" s="10">
        <v>3</v>
      </c>
      <c r="E8" s="10">
        <v>1</v>
      </c>
      <c r="F8" s="6">
        <v>-4</v>
      </c>
      <c r="G8" s="20">
        <f>F8/E8*100</f>
        <v>-400</v>
      </c>
      <c r="H8" s="21">
        <f aca="true" t="shared" si="0" ref="H8:H74">F8/D8*100</f>
        <v>-133.33333333333331</v>
      </c>
      <c r="I8" s="58">
        <f aca="true" t="shared" si="1" ref="I8:I74">F8/C8*100</f>
        <v>-66.66666666666666</v>
      </c>
    </row>
    <row r="9" spans="1:9" ht="15">
      <c r="A9" s="199"/>
      <c r="B9" s="40" t="s">
        <v>106</v>
      </c>
      <c r="C9" s="41">
        <v>1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>
        <f>F9/C9*100</f>
        <v>0</v>
      </c>
    </row>
    <row r="10" spans="1:9" ht="15.75" thickBot="1">
      <c r="A10" s="200"/>
      <c r="B10" s="59" t="s">
        <v>7</v>
      </c>
      <c r="C10" s="60">
        <v>38</v>
      </c>
      <c r="D10" s="61">
        <v>-20</v>
      </c>
      <c r="E10" s="61">
        <v>1</v>
      </c>
      <c r="F10" s="60">
        <v>-9</v>
      </c>
      <c r="G10" s="62">
        <f aca="true" t="shared" si="2" ref="G10:G75">F10/E10*100</f>
        <v>-900</v>
      </c>
      <c r="H10" s="63">
        <f t="shared" si="0"/>
        <v>45</v>
      </c>
      <c r="I10" s="64">
        <f t="shared" si="1"/>
        <v>-23.684210526315788</v>
      </c>
    </row>
    <row r="11" spans="1:9" ht="15">
      <c r="A11" s="198">
        <v>2</v>
      </c>
      <c r="B11" s="65" t="s">
        <v>8</v>
      </c>
      <c r="C11" s="52">
        <v>411</v>
      </c>
      <c r="D11" s="53">
        <v>300</v>
      </c>
      <c r="E11" s="53">
        <v>295</v>
      </c>
      <c r="F11" s="53">
        <v>295</v>
      </c>
      <c r="G11" s="55">
        <f t="shared" si="2"/>
        <v>100</v>
      </c>
      <c r="H11" s="56">
        <f t="shared" si="0"/>
        <v>98.33333333333333</v>
      </c>
      <c r="I11" s="57">
        <f t="shared" si="1"/>
        <v>71.77615571776155</v>
      </c>
    </row>
    <row r="12" spans="1:9" ht="15">
      <c r="A12" s="199"/>
      <c r="B12" s="7" t="s">
        <v>9</v>
      </c>
      <c r="C12" s="6">
        <v>432</v>
      </c>
      <c r="D12" s="10">
        <v>331</v>
      </c>
      <c r="E12" s="10">
        <v>283</v>
      </c>
      <c r="F12" s="10">
        <v>283</v>
      </c>
      <c r="G12" s="20">
        <f t="shared" si="2"/>
        <v>100</v>
      </c>
      <c r="H12" s="21">
        <f t="shared" si="0"/>
        <v>85.49848942598187</v>
      </c>
      <c r="I12" s="58">
        <f t="shared" si="1"/>
        <v>65.50925925925925</v>
      </c>
    </row>
    <row r="13" spans="1:9" ht="15">
      <c r="A13" s="199"/>
      <c r="B13" s="7" t="s">
        <v>10</v>
      </c>
      <c r="C13" s="6">
        <v>20</v>
      </c>
      <c r="D13" s="10">
        <v>9</v>
      </c>
      <c r="E13" s="10">
        <v>8</v>
      </c>
      <c r="F13" s="10">
        <v>8</v>
      </c>
      <c r="G13" s="20">
        <f t="shared" si="2"/>
        <v>100</v>
      </c>
      <c r="H13" s="21">
        <f t="shared" si="0"/>
        <v>88.88888888888889</v>
      </c>
      <c r="I13" s="58">
        <f t="shared" si="1"/>
        <v>40</v>
      </c>
    </row>
    <row r="14" spans="1:9" ht="15">
      <c r="A14" s="199"/>
      <c r="B14" s="7" t="s">
        <v>11</v>
      </c>
      <c r="C14" s="6">
        <v>8</v>
      </c>
      <c r="D14" s="10">
        <v>3</v>
      </c>
      <c r="E14" s="10">
        <v>2</v>
      </c>
      <c r="F14" s="10">
        <v>2</v>
      </c>
      <c r="G14" s="20">
        <f t="shared" si="2"/>
        <v>100</v>
      </c>
      <c r="H14" s="21">
        <f t="shared" si="0"/>
        <v>66.66666666666666</v>
      </c>
      <c r="I14" s="58">
        <f t="shared" si="1"/>
        <v>25</v>
      </c>
    </row>
    <row r="15" spans="1:9" ht="26.25">
      <c r="A15" s="199"/>
      <c r="B15" s="8" t="s">
        <v>12</v>
      </c>
      <c r="C15" s="6">
        <f>C12+C14</f>
        <v>440</v>
      </c>
      <c r="D15" s="6">
        <v>334</v>
      </c>
      <c r="E15" s="6">
        <f>E12+E14</f>
        <v>285</v>
      </c>
      <c r="F15" s="6">
        <f>F12+F14</f>
        <v>285</v>
      </c>
      <c r="G15" s="20">
        <f t="shared" si="2"/>
        <v>100</v>
      </c>
      <c r="H15" s="21">
        <f t="shared" si="0"/>
        <v>85.32934131736528</v>
      </c>
      <c r="I15" s="58">
        <f t="shared" si="1"/>
        <v>64.77272727272727</v>
      </c>
    </row>
    <row r="16" spans="1:9" ht="26.25">
      <c r="A16" s="199"/>
      <c r="B16" s="24" t="s">
        <v>13</v>
      </c>
      <c r="C16" s="25">
        <f>C14/C15</f>
        <v>0.01818181818181818</v>
      </c>
      <c r="D16" s="26">
        <v>0.008982035928143712</v>
      </c>
      <c r="E16" s="26">
        <f>E14/E15</f>
        <v>0.007017543859649123</v>
      </c>
      <c r="F16" s="27">
        <f>F14/F15</f>
        <v>0.007017543859649123</v>
      </c>
      <c r="G16" s="20">
        <f t="shared" si="2"/>
        <v>100</v>
      </c>
      <c r="H16" s="21">
        <f t="shared" si="0"/>
        <v>78.12865497076024</v>
      </c>
      <c r="I16" s="58">
        <f t="shared" si="1"/>
        <v>38.59649122807018</v>
      </c>
    </row>
    <row r="17" spans="1:9" ht="15.75" thickBot="1">
      <c r="A17" s="200"/>
      <c r="B17" s="66" t="s">
        <v>14</v>
      </c>
      <c r="C17" s="67">
        <f>C13/C15</f>
        <v>0.045454545454545456</v>
      </c>
      <c r="D17" s="68">
        <v>0.02694610778443114</v>
      </c>
      <c r="E17" s="68">
        <f>E13/E15</f>
        <v>0.028070175438596492</v>
      </c>
      <c r="F17" s="69">
        <f>F13/F15</f>
        <v>0.028070175438596492</v>
      </c>
      <c r="G17" s="62">
        <f t="shared" si="2"/>
        <v>100</v>
      </c>
      <c r="H17" s="63">
        <f t="shared" si="0"/>
        <v>104.17153996101365</v>
      </c>
      <c r="I17" s="64">
        <f t="shared" si="1"/>
        <v>61.75438596491228</v>
      </c>
    </row>
    <row r="18" spans="1:9" ht="15">
      <c r="A18" s="198">
        <v>3</v>
      </c>
      <c r="B18" s="65" t="s">
        <v>15</v>
      </c>
      <c r="C18" s="52">
        <v>18500</v>
      </c>
      <c r="D18" s="53">
        <v>34100</v>
      </c>
      <c r="E18" s="53">
        <v>35146</v>
      </c>
      <c r="F18" s="54">
        <v>35146</v>
      </c>
      <c r="G18" s="55">
        <f t="shared" si="2"/>
        <v>100</v>
      </c>
      <c r="H18" s="56">
        <f t="shared" si="0"/>
        <v>103.06744868035192</v>
      </c>
      <c r="I18" s="57">
        <f t="shared" si="1"/>
        <v>189.97837837837838</v>
      </c>
    </row>
    <row r="19" spans="1:9" ht="26.25" thickBot="1">
      <c r="A19" s="200"/>
      <c r="B19" s="70" t="s">
        <v>16</v>
      </c>
      <c r="C19" s="71">
        <f>C18/C12/12*1000</f>
        <v>3568.6728395061727</v>
      </c>
      <c r="D19" s="71">
        <v>8585.095669687815</v>
      </c>
      <c r="E19" s="71">
        <f>E18/E12/12*1000</f>
        <v>10349.234393404005</v>
      </c>
      <c r="F19" s="71">
        <f>F18/F12/12*1000</f>
        <v>10349.234393404005</v>
      </c>
      <c r="G19" s="62">
        <f t="shared" si="2"/>
        <v>100</v>
      </c>
      <c r="H19" s="63">
        <f t="shared" si="0"/>
        <v>120.54885340352115</v>
      </c>
      <c r="I19" s="64">
        <f t="shared" si="1"/>
        <v>290.0023302454398</v>
      </c>
    </row>
    <row r="20" spans="1:9" ht="26.25">
      <c r="A20" s="198">
        <v>4</v>
      </c>
      <c r="B20" s="51" t="s">
        <v>20</v>
      </c>
      <c r="C20" s="52">
        <v>45300</v>
      </c>
      <c r="D20" s="53">
        <v>52100</v>
      </c>
      <c r="E20" s="53">
        <v>52195</v>
      </c>
      <c r="F20" s="74">
        <v>52195</v>
      </c>
      <c r="G20" s="55">
        <f t="shared" si="2"/>
        <v>100</v>
      </c>
      <c r="H20" s="56">
        <f t="shared" si="0"/>
        <v>100.18234165067179</v>
      </c>
      <c r="I20" s="57">
        <f t="shared" si="1"/>
        <v>115.22075055187638</v>
      </c>
    </row>
    <row r="21" spans="1:9" ht="15.75" thickBot="1">
      <c r="A21" s="200"/>
      <c r="B21" s="75" t="s">
        <v>17</v>
      </c>
      <c r="C21" s="76">
        <f>C20/C7/12*1000</f>
        <v>5185.43956043956</v>
      </c>
      <c r="D21" s="76">
        <v>8700.73480293921</v>
      </c>
      <c r="E21" s="76">
        <f>E20/E7/12*1000</f>
        <v>9176.336146272854</v>
      </c>
      <c r="F21" s="76">
        <f>F20/F7/12*1000</f>
        <v>9137.780112044817</v>
      </c>
      <c r="G21" s="62">
        <f t="shared" si="2"/>
        <v>99.57983193277312</v>
      </c>
      <c r="H21" s="63">
        <f t="shared" si="0"/>
        <v>105.02308504975886</v>
      </c>
      <c r="I21" s="79">
        <f t="shared" si="1"/>
        <v>176.2199714322815</v>
      </c>
    </row>
    <row r="22" spans="1:9" ht="39">
      <c r="A22" s="198">
        <v>5</v>
      </c>
      <c r="B22" s="80" t="s">
        <v>18</v>
      </c>
      <c r="C22" s="52">
        <v>45</v>
      </c>
      <c r="D22" s="53">
        <v>11</v>
      </c>
      <c r="E22" s="53">
        <v>11</v>
      </c>
      <c r="F22" s="74">
        <v>11</v>
      </c>
      <c r="G22" s="55">
        <f t="shared" si="2"/>
        <v>100</v>
      </c>
      <c r="H22" s="56">
        <f t="shared" si="0"/>
        <v>100</v>
      </c>
      <c r="I22" s="81">
        <f t="shared" si="1"/>
        <v>24.444444444444443</v>
      </c>
    </row>
    <row r="23" spans="1:9" ht="27" thickBot="1">
      <c r="A23" s="200"/>
      <c r="B23" s="82" t="s">
        <v>21</v>
      </c>
      <c r="C23" s="71">
        <f>C22/C7*100</f>
        <v>6.181318681318682</v>
      </c>
      <c r="D23" s="72">
        <v>2.2044088176352705</v>
      </c>
      <c r="E23" s="72">
        <f>E22/E7*100</f>
        <v>2.320675105485232</v>
      </c>
      <c r="F23" s="83">
        <f>F22/F7*100</f>
        <v>2.3109243697478994</v>
      </c>
      <c r="G23" s="62">
        <f t="shared" si="2"/>
        <v>99.57983193277312</v>
      </c>
      <c r="H23" s="63">
        <f t="shared" si="0"/>
        <v>104.83193277310924</v>
      </c>
      <c r="I23" s="79">
        <f t="shared" si="1"/>
        <v>37.38562091503268</v>
      </c>
    </row>
    <row r="24" spans="1:9" ht="36.75" customHeight="1">
      <c r="A24" s="207">
        <v>6</v>
      </c>
      <c r="B24" s="99" t="s">
        <v>19</v>
      </c>
      <c r="C24" s="96">
        <f>C25+C26+C27+C28+C29+C30+C31+C32+C33</f>
        <v>0</v>
      </c>
      <c r="D24" s="97"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8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8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8"/>
      <c r="B27" s="7" t="s">
        <v>149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8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8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8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08"/>
      <c r="B31" s="8" t="s">
        <v>193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8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8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8"/>
      <c r="B34" s="29" t="s">
        <v>30</v>
      </c>
      <c r="C34" s="33">
        <f>SUM(C35:C43)</f>
        <v>0</v>
      </c>
      <c r="D34" s="34"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8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8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8"/>
      <c r="B37" s="7" t="s">
        <v>149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8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8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8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15">
      <c r="A41" s="208"/>
      <c r="B41" s="8" t="s">
        <v>192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8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8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8"/>
      <c r="B44" s="24" t="s">
        <v>39</v>
      </c>
      <c r="C44" s="33">
        <f>SUM(C45:C47)</f>
        <v>18405.8</v>
      </c>
      <c r="D44" s="34">
        <v>29527.2</v>
      </c>
      <c r="E44" s="34">
        <f>SUM(E45:E47)</f>
        <v>29064.870000000003</v>
      </c>
      <c r="F44" s="34">
        <f>SUM(F45:F47)</f>
        <v>29064.844999999998</v>
      </c>
      <c r="G44" s="20">
        <f t="shared" si="2"/>
        <v>99.99991398550895</v>
      </c>
      <c r="H44" s="21">
        <f t="shared" si="0"/>
        <v>98.43413869245983</v>
      </c>
      <c r="I44" s="84">
        <f t="shared" si="1"/>
        <v>157.911337730498</v>
      </c>
    </row>
    <row r="45" spans="1:9" ht="15">
      <c r="A45" s="208"/>
      <c r="B45" s="7" t="s">
        <v>145</v>
      </c>
      <c r="C45" s="6">
        <v>1761.8</v>
      </c>
      <c r="D45" s="10">
        <v>2977.2</v>
      </c>
      <c r="E45" s="10">
        <v>2030.5</v>
      </c>
      <c r="F45" s="34">
        <f>'4 вал.прод'!D21</f>
        <v>2030.5</v>
      </c>
      <c r="G45" s="20">
        <f t="shared" si="2"/>
        <v>100</v>
      </c>
      <c r="H45" s="21">
        <f t="shared" si="0"/>
        <v>68.20166599489454</v>
      </c>
      <c r="I45" s="84">
        <f t="shared" si="1"/>
        <v>115.25144738335793</v>
      </c>
    </row>
    <row r="46" spans="1:9" ht="15">
      <c r="A46" s="208"/>
      <c r="B46" s="7" t="s">
        <v>40</v>
      </c>
      <c r="C46" s="6">
        <v>0</v>
      </c>
      <c r="D46" s="10">
        <v>87.55000000000001</v>
      </c>
      <c r="E46" s="10">
        <v>77.47</v>
      </c>
      <c r="F46" s="34">
        <f>'4 вал.прод'!D57</f>
        <v>77.47500000000001</v>
      </c>
      <c r="G46" s="20">
        <f t="shared" si="2"/>
        <v>100.0064541112689</v>
      </c>
      <c r="H46" s="21">
        <f t="shared" si="0"/>
        <v>88.49229011993145</v>
      </c>
      <c r="I46" s="84" t="e">
        <f t="shared" si="1"/>
        <v>#DIV/0!</v>
      </c>
    </row>
    <row r="47" spans="1:9" ht="15">
      <c r="A47" s="208"/>
      <c r="B47" s="7" t="s">
        <v>41</v>
      </c>
      <c r="C47" s="6">
        <v>16644</v>
      </c>
      <c r="D47" s="10">
        <v>26462.45</v>
      </c>
      <c r="E47" s="10">
        <v>26956.9</v>
      </c>
      <c r="F47" s="34">
        <f>'4 вал.прод'!D39</f>
        <v>26956.87</v>
      </c>
      <c r="G47" s="20">
        <f t="shared" si="2"/>
        <v>99.99988871123904</v>
      </c>
      <c r="H47" s="21">
        <f t="shared" si="0"/>
        <v>101.86838331295856</v>
      </c>
      <c r="I47" s="84">
        <f t="shared" si="1"/>
        <v>161.9614876231675</v>
      </c>
    </row>
    <row r="48" spans="1:9" ht="15">
      <c r="A48" s="208"/>
      <c r="B48" s="28" t="s">
        <v>42</v>
      </c>
      <c r="C48" s="33">
        <f>C44+C34</f>
        <v>18405.8</v>
      </c>
      <c r="D48" s="34">
        <v>29527.2</v>
      </c>
      <c r="E48" s="34">
        <f>E44+E34</f>
        <v>29064.870000000003</v>
      </c>
      <c r="F48" s="30">
        <f>F44+F34</f>
        <v>29064.844999999998</v>
      </c>
      <c r="G48" s="20">
        <f t="shared" si="2"/>
        <v>99.99991398550895</v>
      </c>
      <c r="H48" s="21">
        <f t="shared" si="0"/>
        <v>98.43413869245983</v>
      </c>
      <c r="I48" s="84">
        <f t="shared" si="1"/>
        <v>157.911337730498</v>
      </c>
    </row>
    <row r="49" spans="1:9" ht="15">
      <c r="A49" s="208"/>
      <c r="B49" s="29" t="s">
        <v>17</v>
      </c>
      <c r="C49" s="22">
        <f>C48/C7/12*1000</f>
        <v>2106.891025641026</v>
      </c>
      <c r="D49" s="22">
        <v>4931.062124248498</v>
      </c>
      <c r="E49" s="22">
        <f>E48/E7/12*1000</f>
        <v>5109.85759493671</v>
      </c>
      <c r="F49" s="22">
        <f>F48/F7/12*1000</f>
        <v>5088.383228291316</v>
      </c>
      <c r="G49" s="20">
        <f t="shared" si="2"/>
        <v>99.57974627968748</v>
      </c>
      <c r="H49" s="21">
        <f t="shared" si="0"/>
        <v>103.19041009986859</v>
      </c>
      <c r="I49" s="84">
        <f t="shared" si="1"/>
        <v>241.51145770546748</v>
      </c>
    </row>
    <row r="50" spans="1:9" ht="15">
      <c r="A50" s="208"/>
      <c r="B50" s="40" t="s">
        <v>109</v>
      </c>
      <c r="C50" s="44"/>
      <c r="D50" s="45">
        <v>10885.05</v>
      </c>
      <c r="E50" s="45">
        <v>10803.6</v>
      </c>
      <c r="F50" s="46">
        <f>'4 вал.прод'!D87</f>
        <v>10803.6</v>
      </c>
      <c r="G50" s="20">
        <f>F50/E50*100</f>
        <v>100</v>
      </c>
      <c r="H50" s="21">
        <f>F50/D50*100</f>
        <v>99.25172599115302</v>
      </c>
      <c r="I50" s="84" t="e">
        <f>F50/C50*100</f>
        <v>#DIV/0!</v>
      </c>
    </row>
    <row r="51" spans="1:9" ht="15.75" thickBot="1">
      <c r="A51" s="209"/>
      <c r="B51" s="85" t="s">
        <v>110</v>
      </c>
      <c r="C51" s="86"/>
      <c r="D51" s="87">
        <v>11183.35</v>
      </c>
      <c r="E51" s="87">
        <v>10688.3</v>
      </c>
      <c r="F51" s="88">
        <f>'4 вал.прод'!D86</f>
        <v>10688.32</v>
      </c>
      <c r="G51" s="62">
        <f>F51/E51*100</f>
        <v>100.00018712049625</v>
      </c>
      <c r="H51" s="63">
        <f>F51/D51*100</f>
        <v>95.57350883232662</v>
      </c>
      <c r="I51" s="79" t="e">
        <f>F51/C51*100</f>
        <v>#DIV/0!</v>
      </c>
    </row>
    <row r="52" spans="1:9" ht="26.25">
      <c r="A52" s="198">
        <v>7</v>
      </c>
      <c r="B52" s="89" t="s">
        <v>43</v>
      </c>
      <c r="C52" s="90">
        <f>C48/C53</f>
        <v>55.43915662650602</v>
      </c>
      <c r="D52" s="91">
        <v>116.2488188976378</v>
      </c>
      <c r="E52" s="91">
        <f>E48/E53</f>
        <v>116.25948000000001</v>
      </c>
      <c r="F52" s="92">
        <f>F48/F53</f>
        <v>116.25938</v>
      </c>
      <c r="G52" s="55">
        <f t="shared" si="2"/>
        <v>99.99991398550895</v>
      </c>
      <c r="H52" s="56">
        <f t="shared" si="0"/>
        <v>100.00908491153918</v>
      </c>
      <c r="I52" s="81">
        <f t="shared" si="1"/>
        <v>209.70625650610134</v>
      </c>
    </row>
    <row r="53" spans="1:9" ht="52.5" thickBot="1">
      <c r="A53" s="200"/>
      <c r="B53" s="93" t="s">
        <v>44</v>
      </c>
      <c r="C53" s="60">
        <v>332</v>
      </c>
      <c r="D53" s="61">
        <v>254</v>
      </c>
      <c r="E53" s="61">
        <v>250</v>
      </c>
      <c r="F53" s="61">
        <v>250</v>
      </c>
      <c r="G53" s="62">
        <f t="shared" si="2"/>
        <v>100</v>
      </c>
      <c r="H53" s="63">
        <f t="shared" si="0"/>
        <v>98.4251968503937</v>
      </c>
      <c r="I53" s="79">
        <f t="shared" si="1"/>
        <v>75.30120481927712</v>
      </c>
    </row>
    <row r="54" spans="1:9" ht="15">
      <c r="A54" s="198">
        <v>8</v>
      </c>
      <c r="B54" s="94" t="s">
        <v>45</v>
      </c>
      <c r="C54" s="52">
        <v>4722</v>
      </c>
      <c r="D54" s="53">
        <v>16300</v>
      </c>
      <c r="E54" s="53">
        <v>24700</v>
      </c>
      <c r="F54" s="53">
        <v>24700</v>
      </c>
      <c r="G54" s="55">
        <f t="shared" si="2"/>
        <v>100</v>
      </c>
      <c r="H54" s="56">
        <f t="shared" si="0"/>
        <v>151.53374233128832</v>
      </c>
      <c r="I54" s="81">
        <f t="shared" si="1"/>
        <v>523.0834392206692</v>
      </c>
    </row>
    <row r="55" spans="1:9" ht="15.75" thickBot="1">
      <c r="A55" s="200"/>
      <c r="B55" s="75" t="s">
        <v>17</v>
      </c>
      <c r="C55" s="71">
        <f>C54/C7/12*1000</f>
        <v>540.521978021978</v>
      </c>
      <c r="D55" s="71">
        <v>2722.1108884435534</v>
      </c>
      <c r="E55" s="71">
        <f>E54/E7/12*1000</f>
        <v>4342.475386779184</v>
      </c>
      <c r="F55" s="71">
        <f>F54/F7/12*1000</f>
        <v>4324.229691876751</v>
      </c>
      <c r="G55" s="62">
        <f t="shared" si="2"/>
        <v>99.57983193277312</v>
      </c>
      <c r="H55" s="63">
        <f t="shared" si="0"/>
        <v>158.8557508893128</v>
      </c>
      <c r="I55" s="79">
        <f t="shared" si="1"/>
        <v>800.0099658669058</v>
      </c>
    </row>
    <row r="56" spans="1:9" ht="15">
      <c r="A56" s="198">
        <v>9</v>
      </c>
      <c r="B56" s="95" t="s">
        <v>46</v>
      </c>
      <c r="C56" s="96">
        <f>C58+C66+C67+C68+C69+C72+C73+C74+C75+C76+C77+C78</f>
        <v>341.5</v>
      </c>
      <c r="D56" s="97">
        <v>4754.7</v>
      </c>
      <c r="E56" s="97">
        <f>E58+E66+E67+E68+E69+E72+E73+E74+E75+E76+E77+E78</f>
        <v>5015.3</v>
      </c>
      <c r="F56" s="98">
        <f>F58+F66+F67+F68+F69+F72+F73+F74+F75+F76+F77+F78</f>
        <v>5015.3</v>
      </c>
      <c r="G56" s="55">
        <f t="shared" si="2"/>
        <v>100</v>
      </c>
      <c r="H56" s="56">
        <f t="shared" si="0"/>
        <v>105.48089259048943</v>
      </c>
      <c r="I56" s="81">
        <f t="shared" si="1"/>
        <v>1468.6090775988287</v>
      </c>
    </row>
    <row r="57" spans="1:9" ht="15">
      <c r="A57" s="199"/>
      <c r="B57" s="29" t="s">
        <v>17</v>
      </c>
      <c r="C57" s="22">
        <f>C56/C7*1000/12</f>
        <v>39.09111721611722</v>
      </c>
      <c r="D57" s="22">
        <v>794.0380761523046</v>
      </c>
      <c r="E57" s="22">
        <f>E56/E7*1000/12</f>
        <v>881.7334739803094</v>
      </c>
      <c r="F57" s="22">
        <f>F56/F7*1000/12</f>
        <v>878.0287114845938</v>
      </c>
      <c r="G57" s="20">
        <f t="shared" si="2"/>
        <v>99.57983193277312</v>
      </c>
      <c r="H57" s="21">
        <f t="shared" si="0"/>
        <v>110.57765840893742</v>
      </c>
      <c r="I57" s="84">
        <f t="shared" si="1"/>
        <v>2246.1080010335027</v>
      </c>
    </row>
    <row r="58" spans="1:9" ht="15">
      <c r="A58" s="199"/>
      <c r="B58" s="29" t="s">
        <v>47</v>
      </c>
      <c r="C58" s="33">
        <f>SUM(C59:C65)</f>
        <v>0</v>
      </c>
      <c r="D58" s="34"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9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9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9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9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9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9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9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9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9"/>
      <c r="B67" s="7" t="s">
        <v>56</v>
      </c>
      <c r="C67" s="6">
        <v>35.5</v>
      </c>
      <c r="D67" s="10">
        <v>1860</v>
      </c>
      <c r="E67" s="10">
        <v>2150</v>
      </c>
      <c r="F67" s="13">
        <v>2150</v>
      </c>
      <c r="G67" s="20">
        <f t="shared" si="2"/>
        <v>100</v>
      </c>
      <c r="H67" s="21">
        <f t="shared" si="0"/>
        <v>115.59139784946237</v>
      </c>
      <c r="I67" s="84">
        <f t="shared" si="1"/>
        <v>6056.338028169014</v>
      </c>
    </row>
    <row r="68" spans="1:9" ht="15">
      <c r="A68" s="199"/>
      <c r="B68" s="7" t="s">
        <v>57</v>
      </c>
      <c r="C68" s="6">
        <v>0</v>
      </c>
      <c r="D68" s="10">
        <v>450</v>
      </c>
      <c r="E68" s="10">
        <v>529</v>
      </c>
      <c r="F68" s="13">
        <v>529</v>
      </c>
      <c r="G68" s="20">
        <f t="shared" si="2"/>
        <v>100</v>
      </c>
      <c r="H68" s="21">
        <f t="shared" si="0"/>
        <v>117.55555555555554</v>
      </c>
      <c r="I68" s="84" t="e">
        <f t="shared" si="1"/>
        <v>#DIV/0!</v>
      </c>
    </row>
    <row r="69" spans="1:9" ht="15">
      <c r="A69" s="199"/>
      <c r="B69" s="29" t="s">
        <v>58</v>
      </c>
      <c r="C69" s="33">
        <f>C70+C71</f>
        <v>300</v>
      </c>
      <c r="D69" s="34">
        <v>2115</v>
      </c>
      <c r="E69" s="34">
        <f>E70+E71</f>
        <v>2200</v>
      </c>
      <c r="F69" s="30">
        <f>F70+F71</f>
        <v>2200</v>
      </c>
      <c r="G69" s="20">
        <f t="shared" si="2"/>
        <v>100</v>
      </c>
      <c r="H69" s="21">
        <f t="shared" si="0"/>
        <v>104.01891252955082</v>
      </c>
      <c r="I69" s="84">
        <f t="shared" si="1"/>
        <v>733.3333333333333</v>
      </c>
    </row>
    <row r="70" spans="1:9" ht="15">
      <c r="A70" s="199"/>
      <c r="B70" s="7" t="s">
        <v>59</v>
      </c>
      <c r="C70" s="6">
        <v>200</v>
      </c>
      <c r="D70" s="10">
        <v>1330</v>
      </c>
      <c r="E70" s="10">
        <v>1350</v>
      </c>
      <c r="F70" s="13">
        <v>1350</v>
      </c>
      <c r="G70" s="20">
        <f t="shared" si="2"/>
        <v>100</v>
      </c>
      <c r="H70" s="21">
        <f t="shared" si="0"/>
        <v>101.50375939849626</v>
      </c>
      <c r="I70" s="84">
        <f t="shared" si="1"/>
        <v>675</v>
      </c>
    </row>
    <row r="71" spans="1:9" ht="15">
      <c r="A71" s="199"/>
      <c r="B71" s="7" t="s">
        <v>60</v>
      </c>
      <c r="C71" s="6">
        <v>100</v>
      </c>
      <c r="D71" s="15">
        <v>785</v>
      </c>
      <c r="E71" s="10">
        <v>850</v>
      </c>
      <c r="F71" s="13">
        <v>850</v>
      </c>
      <c r="G71" s="20">
        <f t="shared" si="2"/>
        <v>100</v>
      </c>
      <c r="H71" s="21">
        <f t="shared" si="0"/>
        <v>108.28025477707006</v>
      </c>
      <c r="I71" s="84">
        <f t="shared" si="1"/>
        <v>850</v>
      </c>
    </row>
    <row r="72" spans="1:9" ht="15">
      <c r="A72" s="199"/>
      <c r="B72" s="7" t="s">
        <v>61</v>
      </c>
      <c r="C72" s="6">
        <v>1</v>
      </c>
      <c r="D72" s="10">
        <v>52</v>
      </c>
      <c r="E72" s="10">
        <v>5</v>
      </c>
      <c r="F72" s="13">
        <v>5</v>
      </c>
      <c r="G72" s="20">
        <f t="shared" si="2"/>
        <v>100</v>
      </c>
      <c r="H72" s="21">
        <f t="shared" si="0"/>
        <v>9.615384615384617</v>
      </c>
      <c r="I72" s="84">
        <f t="shared" si="1"/>
        <v>500</v>
      </c>
    </row>
    <row r="73" spans="1:9" ht="15">
      <c r="A73" s="199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9"/>
      <c r="B74" s="7" t="s">
        <v>63</v>
      </c>
      <c r="C74" s="6">
        <v>3</v>
      </c>
      <c r="D74" s="10">
        <v>97.7</v>
      </c>
      <c r="E74" s="10">
        <v>131.3</v>
      </c>
      <c r="F74" s="10">
        <v>131.3</v>
      </c>
      <c r="G74" s="20">
        <f t="shared" si="2"/>
        <v>100</v>
      </c>
      <c r="H74" s="21">
        <f t="shared" si="0"/>
        <v>134.39099283520983</v>
      </c>
      <c r="I74" s="84">
        <f t="shared" si="1"/>
        <v>4376.666666666667</v>
      </c>
    </row>
    <row r="75" spans="1:9" ht="15">
      <c r="A75" s="199"/>
      <c r="B75" s="7" t="s">
        <v>64</v>
      </c>
      <c r="C75" s="6"/>
      <c r="D75" s="10">
        <v>180</v>
      </c>
      <c r="E75" s="10"/>
      <c r="F75" s="13"/>
      <c r="G75" s="20" t="e">
        <f t="shared" si="2"/>
        <v>#DIV/0!</v>
      </c>
      <c r="H75" s="21">
        <f aca="true" t="shared" si="3" ref="H75:H119">F75/D75*100</f>
        <v>0</v>
      </c>
      <c r="I75" s="84" t="e">
        <f aca="true" t="shared" si="4" ref="I75:I119">F75/C75*100</f>
        <v>#DIV/0!</v>
      </c>
    </row>
    <row r="76" spans="1:9" ht="15">
      <c r="A76" s="199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9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00"/>
      <c r="B78" s="59" t="s">
        <v>158</v>
      </c>
      <c r="C78" s="60">
        <v>2</v>
      </c>
      <c r="D78" s="61"/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4">
        <v>10</v>
      </c>
      <c r="B79" s="99" t="s">
        <v>67</v>
      </c>
      <c r="C79" s="96">
        <f>C80+C81</f>
        <v>554</v>
      </c>
      <c r="D79" s="97">
        <v>5628</v>
      </c>
      <c r="E79" s="97">
        <v>6068</v>
      </c>
      <c r="F79" s="100">
        <f>F80+F81</f>
        <v>6086</v>
      </c>
      <c r="G79" s="55">
        <f t="shared" si="5"/>
        <v>100.29663810151615</v>
      </c>
      <c r="H79" s="56">
        <f t="shared" si="3"/>
        <v>108.13788201847902</v>
      </c>
      <c r="I79" s="81">
        <f t="shared" si="4"/>
        <v>1098.5559566787003</v>
      </c>
      <c r="J79" s="3"/>
    </row>
    <row r="80" spans="1:10" ht="15">
      <c r="A80" s="195"/>
      <c r="B80" s="7" t="s">
        <v>68</v>
      </c>
      <c r="C80" s="6"/>
      <c r="D80" s="10">
        <v>178</v>
      </c>
      <c r="E80" s="159">
        <v>208</v>
      </c>
      <c r="F80" s="16">
        <v>208</v>
      </c>
      <c r="G80" s="20">
        <f t="shared" si="5"/>
        <v>100</v>
      </c>
      <c r="H80" s="21">
        <f t="shared" si="3"/>
        <v>116.85393258426966</v>
      </c>
      <c r="I80" s="84" t="e">
        <f t="shared" si="4"/>
        <v>#DIV/0!</v>
      </c>
      <c r="J80" s="3"/>
    </row>
    <row r="81" spans="1:10" ht="15">
      <c r="A81" s="195"/>
      <c r="B81" s="5" t="s">
        <v>69</v>
      </c>
      <c r="C81" s="6">
        <v>554</v>
      </c>
      <c r="D81" s="10">
        <v>5450</v>
      </c>
      <c r="E81" s="159">
        <v>5878</v>
      </c>
      <c r="F81" s="16">
        <v>5878</v>
      </c>
      <c r="G81" s="20">
        <f t="shared" si="5"/>
        <v>100</v>
      </c>
      <c r="H81" s="21">
        <f t="shared" si="3"/>
        <v>107.85321100917432</v>
      </c>
      <c r="I81" s="84">
        <f t="shared" si="4"/>
        <v>1061.0108303249096</v>
      </c>
      <c r="J81" s="3"/>
    </row>
    <row r="82" spans="1:10" ht="39.75" thickBot="1">
      <c r="A82" s="196"/>
      <c r="B82" s="93" t="s">
        <v>70</v>
      </c>
      <c r="C82" s="60">
        <v>0</v>
      </c>
      <c r="D82" s="61">
        <v>0</v>
      </c>
      <c r="E82" s="61"/>
      <c r="F82" s="101"/>
      <c r="G82" s="62" t="e">
        <f t="shared" si="5"/>
        <v>#DIV/0!</v>
      </c>
      <c r="H82" s="63" t="e">
        <f t="shared" si="3"/>
        <v>#DIV/0!</v>
      </c>
      <c r="I82" s="79" t="e">
        <f t="shared" si="4"/>
        <v>#DIV/0!</v>
      </c>
      <c r="J82" s="3"/>
    </row>
    <row r="83" spans="1:10" ht="15">
      <c r="A83" s="194">
        <v>11</v>
      </c>
      <c r="B83" s="65" t="s">
        <v>71</v>
      </c>
      <c r="C83" s="65">
        <v>9890</v>
      </c>
      <c r="D83" s="94">
        <v>13049</v>
      </c>
      <c r="E83" s="94">
        <v>13098</v>
      </c>
      <c r="F83" s="102">
        <v>13098</v>
      </c>
      <c r="G83" s="55">
        <f t="shared" si="5"/>
        <v>100</v>
      </c>
      <c r="H83" s="56">
        <f t="shared" si="3"/>
        <v>100.3755077017396</v>
      </c>
      <c r="I83" s="81">
        <f t="shared" si="4"/>
        <v>132.43680485338726</v>
      </c>
      <c r="J83" s="3"/>
    </row>
    <row r="84" spans="1:10" ht="26.25">
      <c r="A84" s="195"/>
      <c r="B84" s="24" t="s">
        <v>72</v>
      </c>
      <c r="C84" s="35">
        <f>C83/C7</f>
        <v>13.585164835164836</v>
      </c>
      <c r="D84" s="36">
        <v>26.150300601202403</v>
      </c>
      <c r="E84" s="36">
        <f>E83/E7</f>
        <v>27.632911392405063</v>
      </c>
      <c r="F84" s="37">
        <f>F83/F7</f>
        <v>27.516806722689076</v>
      </c>
      <c r="G84" s="20">
        <f t="shared" si="5"/>
        <v>99.57983193277312</v>
      </c>
      <c r="H84" s="21">
        <f t="shared" si="3"/>
        <v>105.22558475455475</v>
      </c>
      <c r="I84" s="84">
        <f t="shared" si="4"/>
        <v>202.55040742282756</v>
      </c>
      <c r="J84" s="3"/>
    </row>
    <row r="85" spans="1:10" ht="52.5" thickBot="1">
      <c r="A85" s="196"/>
      <c r="B85" s="82" t="s">
        <v>73</v>
      </c>
      <c r="C85" s="71">
        <f>C82/C83*100</f>
        <v>0</v>
      </c>
      <c r="D85" s="72">
        <v>0</v>
      </c>
      <c r="E85" s="72">
        <f>E82/E83*100</f>
        <v>0</v>
      </c>
      <c r="F85" s="103">
        <f>F82/F83*100</f>
        <v>0</v>
      </c>
      <c r="G85" s="62" t="e">
        <f t="shared" si="5"/>
        <v>#DIV/0!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4">
        <v>12</v>
      </c>
      <c r="B86" s="80" t="s">
        <v>74</v>
      </c>
      <c r="C86" s="52">
        <v>2</v>
      </c>
      <c r="D86" s="53">
        <v>17</v>
      </c>
      <c r="E86" s="53">
        <v>10</v>
      </c>
      <c r="F86" s="104">
        <v>10</v>
      </c>
      <c r="G86" s="55">
        <f t="shared" si="5"/>
        <v>100</v>
      </c>
      <c r="H86" s="56">
        <f t="shared" si="3"/>
        <v>58.82352941176471</v>
      </c>
      <c r="I86" s="81">
        <f t="shared" si="4"/>
        <v>500</v>
      </c>
      <c r="J86" s="3"/>
    </row>
    <row r="87" spans="1:10" ht="27" thickBot="1">
      <c r="A87" s="196"/>
      <c r="B87" s="82" t="s">
        <v>75</v>
      </c>
      <c r="C87" s="76">
        <f>C86*1000/C7</f>
        <v>2.7472527472527473</v>
      </c>
      <c r="D87" s="106">
        <v>34.06813627254509</v>
      </c>
      <c r="E87" s="106">
        <f>E86*1000/E7</f>
        <v>21.09704641350211</v>
      </c>
      <c r="F87" s="106">
        <f>F86*1000/F7</f>
        <v>21.008403361344538</v>
      </c>
      <c r="G87" s="62">
        <f t="shared" si="5"/>
        <v>99.57983193277312</v>
      </c>
      <c r="H87" s="63">
        <f t="shared" si="3"/>
        <v>61.66584280771132</v>
      </c>
      <c r="I87" s="79">
        <f t="shared" si="4"/>
        <v>764.7058823529412</v>
      </c>
      <c r="J87" s="3"/>
    </row>
    <row r="88" spans="1:10" ht="26.25">
      <c r="A88" s="194">
        <v>13</v>
      </c>
      <c r="B88" s="80" t="s">
        <v>76</v>
      </c>
      <c r="C88" s="52">
        <v>1</v>
      </c>
      <c r="D88" s="53">
        <v>5</v>
      </c>
      <c r="E88" s="53">
        <v>5</v>
      </c>
      <c r="F88" s="53">
        <v>5</v>
      </c>
      <c r="G88" s="55">
        <f t="shared" si="5"/>
        <v>100</v>
      </c>
      <c r="H88" s="56">
        <f t="shared" si="3"/>
        <v>100</v>
      </c>
      <c r="I88" s="81">
        <f t="shared" si="4"/>
        <v>500</v>
      </c>
      <c r="J88" s="3"/>
    </row>
    <row r="89" spans="1:10" ht="26.25">
      <c r="A89" s="195"/>
      <c r="B89" s="8" t="s">
        <v>77</v>
      </c>
      <c r="C89" s="6">
        <v>0</v>
      </c>
      <c r="D89" s="10">
        <v>0</v>
      </c>
      <c r="E89" s="10"/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6"/>
      <c r="B90" s="82" t="s">
        <v>194</v>
      </c>
      <c r="C90" s="76">
        <f>(C88+C89)*10000/C7</f>
        <v>13.736263736263735</v>
      </c>
      <c r="D90" s="76">
        <v>100.20040080160321</v>
      </c>
      <c r="E90" s="76">
        <f>(E88+E89)*10000/E7</f>
        <v>105.48523206751055</v>
      </c>
      <c r="F90" s="76">
        <f>(F88+F89)*10000/F7</f>
        <v>105.04201680672269</v>
      </c>
      <c r="G90" s="62">
        <f t="shared" si="5"/>
        <v>99.5798319327731</v>
      </c>
      <c r="H90" s="63">
        <f t="shared" si="3"/>
        <v>104.83193277310923</v>
      </c>
      <c r="I90" s="79">
        <f t="shared" si="4"/>
        <v>764.7058823529412</v>
      </c>
      <c r="J90" s="3"/>
    </row>
    <row r="91" spans="1:10" ht="50.25" customHeight="1">
      <c r="A91" s="194">
        <v>14</v>
      </c>
      <c r="B91" s="80" t="s">
        <v>79</v>
      </c>
      <c r="C91" s="52">
        <v>0</v>
      </c>
      <c r="D91" s="53">
        <v>295</v>
      </c>
      <c r="E91" s="53">
        <v>295</v>
      </c>
      <c r="F91" s="53">
        <v>295</v>
      </c>
      <c r="G91" s="55">
        <f t="shared" si="5"/>
        <v>100</v>
      </c>
      <c r="H91" s="56">
        <f t="shared" si="3"/>
        <v>100</v>
      </c>
      <c r="I91" s="81" t="e">
        <f t="shared" si="4"/>
        <v>#DIV/0!</v>
      </c>
      <c r="J91" s="3"/>
    </row>
    <row r="92" spans="1:10" ht="39.75" thickBot="1">
      <c r="A92" s="196"/>
      <c r="B92" s="82" t="s">
        <v>80</v>
      </c>
      <c r="C92" s="105">
        <f>C91/C7*100</f>
        <v>0</v>
      </c>
      <c r="D92" s="72">
        <v>59.118236472945895</v>
      </c>
      <c r="E92" s="72">
        <f>E91/E7*100</f>
        <v>62.236286919831215</v>
      </c>
      <c r="F92" s="72">
        <f>F91/F7*100</f>
        <v>61.97478991596639</v>
      </c>
      <c r="G92" s="62">
        <f t="shared" si="5"/>
        <v>99.57983193277313</v>
      </c>
      <c r="H92" s="63">
        <f t="shared" si="3"/>
        <v>104.83193277310924</v>
      </c>
      <c r="I92" s="79" t="e">
        <f t="shared" si="4"/>
        <v>#DIV/0!</v>
      </c>
      <c r="J92" s="3"/>
    </row>
    <row r="93" spans="1:10" ht="15">
      <c r="A93" s="194">
        <v>15</v>
      </c>
      <c r="B93" s="65" t="s">
        <v>81</v>
      </c>
      <c r="C93" s="52"/>
      <c r="D93" s="53">
        <v>27</v>
      </c>
      <c r="E93" s="158">
        <v>26</v>
      </c>
      <c r="F93" s="158">
        <v>26</v>
      </c>
      <c r="G93" s="55">
        <f t="shared" si="5"/>
        <v>100</v>
      </c>
      <c r="H93" s="56">
        <f t="shared" si="3"/>
        <v>96.29629629629629</v>
      </c>
      <c r="I93" s="81" t="e">
        <f t="shared" si="4"/>
        <v>#DIV/0!</v>
      </c>
      <c r="J93" s="3"/>
    </row>
    <row r="94" spans="1:10" ht="15">
      <c r="A94" s="195"/>
      <c r="B94" s="7" t="s">
        <v>82</v>
      </c>
      <c r="C94" s="6"/>
      <c r="D94" s="10">
        <v>20</v>
      </c>
      <c r="E94" s="159">
        <v>18</v>
      </c>
      <c r="F94" s="159">
        <v>18</v>
      </c>
      <c r="G94" s="20">
        <f t="shared" si="5"/>
        <v>100</v>
      </c>
      <c r="H94" s="21">
        <f t="shared" si="3"/>
        <v>90</v>
      </c>
      <c r="I94" s="84" t="e">
        <f t="shared" si="4"/>
        <v>#DIV/0!</v>
      </c>
      <c r="J94" s="3"/>
    </row>
    <row r="95" spans="1:10" ht="15">
      <c r="A95" s="195"/>
      <c r="B95" s="29" t="s">
        <v>83</v>
      </c>
      <c r="C95" s="25" t="e">
        <f>C94/C93</f>
        <v>#DIV/0!</v>
      </c>
      <c r="D95" s="26">
        <v>0.7407407407407407</v>
      </c>
      <c r="E95" s="26">
        <f>E94/E93</f>
        <v>0.6923076923076923</v>
      </c>
      <c r="F95" s="26">
        <f>F94/F93</f>
        <v>0.6923076923076923</v>
      </c>
      <c r="G95" s="20">
        <f t="shared" si="5"/>
        <v>100</v>
      </c>
      <c r="H95" s="21">
        <f t="shared" si="3"/>
        <v>93.46153846153847</v>
      </c>
      <c r="I95" s="84" t="e">
        <f t="shared" si="4"/>
        <v>#DIV/0!</v>
      </c>
      <c r="J95" s="3"/>
    </row>
    <row r="96" spans="1:10" ht="39">
      <c r="A96" s="195"/>
      <c r="B96" s="8" t="s">
        <v>84</v>
      </c>
      <c r="C96" s="6">
        <v>0</v>
      </c>
      <c r="D96" s="10">
        <v>0</v>
      </c>
      <c r="E96" s="159">
        <v>0</v>
      </c>
      <c r="F96" s="160">
        <v>1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5"/>
      <c r="B97" s="24" t="s">
        <v>85</v>
      </c>
      <c r="C97" s="25" t="e">
        <f>C96/C93</f>
        <v>#DIV/0!</v>
      </c>
      <c r="D97" s="26">
        <v>0</v>
      </c>
      <c r="E97" s="26">
        <f>E96/E93</f>
        <v>0</v>
      </c>
      <c r="F97" s="25">
        <f>F96/F93</f>
        <v>0.038461538461538464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5"/>
      <c r="B98" s="31" t="s">
        <v>86</v>
      </c>
      <c r="C98" s="39">
        <f>C93*100000/C7</f>
        <v>0</v>
      </c>
      <c r="D98" s="38">
        <v>5410.821643286573</v>
      </c>
      <c r="E98" s="38">
        <f>E93*100000/E7</f>
        <v>5485.232067510548</v>
      </c>
      <c r="F98" s="39">
        <f>F93*100000/F7</f>
        <v>5462.18487394958</v>
      </c>
      <c r="G98" s="20">
        <f t="shared" si="5"/>
        <v>99.57983193277312</v>
      </c>
      <c r="H98" s="21">
        <f t="shared" si="3"/>
        <v>100.94926859632743</v>
      </c>
      <c r="I98" s="84" t="e">
        <f t="shared" si="4"/>
        <v>#DIV/0!</v>
      </c>
      <c r="J98" s="3"/>
    </row>
    <row r="99" spans="1:10" ht="15.75" thickBot="1">
      <c r="A99" s="196"/>
      <c r="B99" s="59" t="s">
        <v>87</v>
      </c>
      <c r="C99" s="60">
        <v>0</v>
      </c>
      <c r="D99" s="61">
        <v>0</v>
      </c>
      <c r="E99" s="161">
        <v>0</v>
      </c>
      <c r="F99" s="162">
        <v>1</v>
      </c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770.2</v>
      </c>
      <c r="E100" s="110">
        <v>397.5</v>
      </c>
      <c r="F100" s="109">
        <v>324.1</v>
      </c>
      <c r="G100" s="111">
        <f t="shared" si="5"/>
        <v>81.53459119496857</v>
      </c>
      <c r="H100" s="112">
        <f t="shared" si="3"/>
        <v>42.07997922617502</v>
      </c>
      <c r="I100" s="113">
        <f t="shared" si="4"/>
        <v>309.2557251908397</v>
      </c>
      <c r="J100" s="3"/>
    </row>
    <row r="101" spans="1:10" ht="42.75" customHeight="1">
      <c r="A101" s="194">
        <v>17</v>
      </c>
      <c r="B101" s="80" t="s">
        <v>89</v>
      </c>
      <c r="C101" s="52">
        <v>970</v>
      </c>
      <c r="D101" s="53">
        <v>1234.1</v>
      </c>
      <c r="E101" s="53">
        <v>1265.6</v>
      </c>
      <c r="F101" s="52">
        <v>1181.3</v>
      </c>
      <c r="G101" s="55">
        <f t="shared" si="5"/>
        <v>93.33912768647282</v>
      </c>
      <c r="H101" s="56">
        <f t="shared" si="3"/>
        <v>95.72157847824326</v>
      </c>
      <c r="I101" s="81">
        <f t="shared" si="4"/>
        <v>121.78350515463916</v>
      </c>
      <c r="J101" s="3"/>
    </row>
    <row r="102" spans="1:10" ht="39" customHeight="1">
      <c r="A102" s="195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6"/>
      <c r="B103" s="82" t="s">
        <v>91</v>
      </c>
      <c r="C103" s="67">
        <f>C102/C101</f>
        <v>0</v>
      </c>
      <c r="D103" s="68"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4">
        <v>18</v>
      </c>
      <c r="B104" s="80" t="s">
        <v>92</v>
      </c>
      <c r="C104" s="52">
        <v>728</v>
      </c>
      <c r="D104" s="53">
        <v>499</v>
      </c>
      <c r="E104" s="53">
        <v>478</v>
      </c>
      <c r="F104" s="114">
        <v>476</v>
      </c>
      <c r="G104" s="55">
        <f t="shared" si="5"/>
        <v>99.581589958159</v>
      </c>
      <c r="H104" s="56">
        <f t="shared" si="3"/>
        <v>95.39078156312625</v>
      </c>
      <c r="I104" s="81">
        <f t="shared" si="4"/>
        <v>65.38461538461539</v>
      </c>
      <c r="J104" s="3"/>
    </row>
    <row r="105" spans="1:10" ht="52.5" thickBot="1">
      <c r="A105" s="196"/>
      <c r="B105" s="82" t="s">
        <v>93</v>
      </c>
      <c r="C105" s="115">
        <f>C104/C7</f>
        <v>1</v>
      </c>
      <c r="D105" s="116">
        <v>1</v>
      </c>
      <c r="E105" s="116">
        <f>E104/E7</f>
        <v>1.0084388185654007</v>
      </c>
      <c r="F105" s="117">
        <f>F104/F7</f>
        <v>1</v>
      </c>
      <c r="G105" s="62">
        <f t="shared" si="5"/>
        <v>99.163179916318</v>
      </c>
      <c r="H105" s="63">
        <f t="shared" si="3"/>
        <v>100</v>
      </c>
      <c r="I105" s="79">
        <f t="shared" si="4"/>
        <v>100</v>
      </c>
      <c r="J105" s="3"/>
    </row>
    <row r="106" spans="1:10" ht="39">
      <c r="A106" s="194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5"/>
      <c r="B107" s="8" t="s">
        <v>95</v>
      </c>
      <c r="C107" s="6">
        <v>11.5</v>
      </c>
      <c r="D107" s="10">
        <v>5.4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100</v>
      </c>
      <c r="I107" s="84">
        <f t="shared" si="4"/>
        <v>46.95652173913044</v>
      </c>
      <c r="J107" s="3"/>
    </row>
    <row r="108" spans="1:10" ht="104.25" customHeight="1" thickBot="1">
      <c r="A108" s="196"/>
      <c r="B108" s="82" t="s">
        <v>96</v>
      </c>
      <c r="C108" s="115">
        <f>C107/C106</f>
        <v>1</v>
      </c>
      <c r="D108" s="116">
        <v>0.46956521739130436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100</v>
      </c>
      <c r="I108" s="79">
        <f t="shared" si="4"/>
        <v>46.95652173913044</v>
      </c>
      <c r="J108" s="3"/>
    </row>
    <row r="109" spans="1:10" ht="26.25">
      <c r="A109" s="194">
        <v>20</v>
      </c>
      <c r="B109" s="80" t="s">
        <v>150</v>
      </c>
      <c r="C109" s="52">
        <v>20218</v>
      </c>
      <c r="D109" s="53">
        <v>20218</v>
      </c>
      <c r="E109" s="53">
        <v>20218</v>
      </c>
      <c r="F109" s="53">
        <v>20218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5"/>
      <c r="B110" s="8" t="s">
        <v>151</v>
      </c>
      <c r="C110" s="6">
        <v>95.36</v>
      </c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>
        <f t="shared" si="4"/>
        <v>2771.7072147651006</v>
      </c>
      <c r="J110" s="3"/>
    </row>
    <row r="111" spans="1:10" ht="65.25" thickBot="1">
      <c r="A111" s="196"/>
      <c r="B111" s="82" t="s">
        <v>97</v>
      </c>
      <c r="C111" s="115">
        <f>C110/C109</f>
        <v>0.0047165891779602336</v>
      </c>
      <c r="D111" s="116">
        <v>0.13073004253635373</v>
      </c>
      <c r="E111" s="116">
        <f>E110/E109</f>
        <v>0.13073004253635373</v>
      </c>
      <c r="F111" s="116">
        <f>F110/F109</f>
        <v>0.13073004253635373</v>
      </c>
      <c r="G111" s="62">
        <f t="shared" si="5"/>
        <v>100</v>
      </c>
      <c r="H111" s="63">
        <f t="shared" si="3"/>
        <v>100</v>
      </c>
      <c r="I111" s="79">
        <f t="shared" si="4"/>
        <v>2771.7072147651</v>
      </c>
      <c r="J111" s="3"/>
    </row>
    <row r="112" spans="1:10" ht="39">
      <c r="A112" s="194">
        <v>21</v>
      </c>
      <c r="B112" s="80" t="s">
        <v>105</v>
      </c>
      <c r="C112" s="52">
        <v>35</v>
      </c>
      <c r="D112" s="53">
        <v>17</v>
      </c>
      <c r="E112" s="53">
        <v>0</v>
      </c>
      <c r="F112" s="157">
        <v>0</v>
      </c>
      <c r="G112" s="55" t="e">
        <f t="shared" si="5"/>
        <v>#DIV/0!</v>
      </c>
      <c r="H112" s="56">
        <f t="shared" si="3"/>
        <v>0</v>
      </c>
      <c r="I112" s="81">
        <f t="shared" si="4"/>
        <v>0</v>
      </c>
      <c r="J112" s="3"/>
    </row>
    <row r="113" spans="1:10" ht="26.25">
      <c r="A113" s="195"/>
      <c r="B113" s="8" t="s">
        <v>98</v>
      </c>
      <c r="C113" s="6">
        <v>0</v>
      </c>
      <c r="D113" s="10">
        <v>17</v>
      </c>
      <c r="E113" s="10">
        <v>0</v>
      </c>
      <c r="F113" s="10">
        <v>0</v>
      </c>
      <c r="G113" s="20" t="e">
        <f t="shared" si="5"/>
        <v>#DIV/0!</v>
      </c>
      <c r="H113" s="21">
        <f t="shared" si="3"/>
        <v>0</v>
      </c>
      <c r="I113" s="84" t="e">
        <f t="shared" si="4"/>
        <v>#DIV/0!</v>
      </c>
      <c r="J113" s="3"/>
    </row>
    <row r="114" spans="1:10" ht="27" thickBot="1">
      <c r="A114" s="196"/>
      <c r="B114" s="82" t="s">
        <v>99</v>
      </c>
      <c r="C114" s="115">
        <f>C113/C112</f>
        <v>0</v>
      </c>
      <c r="D114" s="116">
        <v>1</v>
      </c>
      <c r="E114" s="116" t="e">
        <f>E113/E112</f>
        <v>#DIV/0!</v>
      </c>
      <c r="F114" s="116" t="e">
        <f>F113/F112</f>
        <v>#DIV/0!</v>
      </c>
      <c r="G114" s="62" t="e">
        <f t="shared" si="5"/>
        <v>#DIV/0!</v>
      </c>
      <c r="H114" s="63" t="e">
        <f t="shared" si="3"/>
        <v>#DIV/0!</v>
      </c>
      <c r="I114" s="79" t="e">
        <f t="shared" si="4"/>
        <v>#DIV/0!</v>
      </c>
      <c r="J114" s="3"/>
    </row>
    <row r="115" spans="1:10" ht="42" customHeight="1">
      <c r="A115" s="194">
        <v>22</v>
      </c>
      <c r="B115" s="80" t="s">
        <v>100</v>
      </c>
      <c r="C115" s="52">
        <v>6118</v>
      </c>
      <c r="D115" s="53">
        <v>6169</v>
      </c>
      <c r="E115" s="53">
        <v>2000</v>
      </c>
      <c r="F115" s="118">
        <v>7612</v>
      </c>
      <c r="G115" s="55">
        <f t="shared" si="5"/>
        <v>380.6</v>
      </c>
      <c r="H115" s="56">
        <f t="shared" si="3"/>
        <v>123.3911492948614</v>
      </c>
      <c r="I115" s="81">
        <f t="shared" si="4"/>
        <v>124.41974501471068</v>
      </c>
      <c r="J115" s="3"/>
    </row>
    <row r="116" spans="1:10" ht="51.75">
      <c r="A116" s="195"/>
      <c r="B116" s="8" t="s">
        <v>101</v>
      </c>
      <c r="C116" s="6">
        <v>0</v>
      </c>
      <c r="D116" s="15">
        <v>4727</v>
      </c>
      <c r="E116" s="10">
        <v>1300</v>
      </c>
      <c r="F116" s="14">
        <v>500</v>
      </c>
      <c r="G116" s="20">
        <f t="shared" si="5"/>
        <v>38.46153846153847</v>
      </c>
      <c r="H116" s="21">
        <f t="shared" si="3"/>
        <v>10.577533319229955</v>
      </c>
      <c r="I116" s="84" t="e">
        <f t="shared" si="4"/>
        <v>#DIV/0!</v>
      </c>
      <c r="J116" s="3"/>
    </row>
    <row r="117" spans="1:10" ht="52.5" thickBot="1">
      <c r="A117" s="196"/>
      <c r="B117" s="82" t="s">
        <v>102</v>
      </c>
      <c r="C117" s="115">
        <f>C116/C7</f>
        <v>0</v>
      </c>
      <c r="D117" s="116">
        <v>9.472945891783567</v>
      </c>
      <c r="E117" s="116">
        <f>E116/E7</f>
        <v>2.742616033755274</v>
      </c>
      <c r="F117" s="115">
        <f>F116/F7</f>
        <v>1.050420168067227</v>
      </c>
      <c r="G117" s="62">
        <f t="shared" si="5"/>
        <v>38.299935358758894</v>
      </c>
      <c r="H117" s="63">
        <f t="shared" si="3"/>
        <v>11.088632618268377</v>
      </c>
      <c r="I117" s="79" t="e">
        <f t="shared" si="4"/>
        <v>#DIV/0!</v>
      </c>
      <c r="J117" s="3"/>
    </row>
    <row r="118" spans="1:10" ht="48.75" customHeight="1">
      <c r="A118" s="194">
        <v>23</v>
      </c>
      <c r="B118" s="80" t="s">
        <v>103</v>
      </c>
      <c r="C118" s="52">
        <v>115</v>
      </c>
      <c r="D118" s="53">
        <v>109</v>
      </c>
      <c r="E118" s="53">
        <v>110</v>
      </c>
      <c r="F118" s="52">
        <v>110</v>
      </c>
      <c r="G118" s="55">
        <f t="shared" si="5"/>
        <v>100</v>
      </c>
      <c r="H118" s="56">
        <f t="shared" si="3"/>
        <v>100.91743119266054</v>
      </c>
      <c r="I118" s="81">
        <f t="shared" si="4"/>
        <v>95.65217391304348</v>
      </c>
      <c r="J118" s="3"/>
    </row>
    <row r="119" spans="1:10" ht="39.75" thickBot="1">
      <c r="A119" s="196"/>
      <c r="B119" s="82" t="s">
        <v>104</v>
      </c>
      <c r="C119" s="115">
        <f>C118/C7</f>
        <v>0.15796703296703296</v>
      </c>
      <c r="D119" s="116">
        <v>0.218436873747495</v>
      </c>
      <c r="E119" s="116">
        <f>E118/E7</f>
        <v>0.2320675105485232</v>
      </c>
      <c r="F119" s="115">
        <f>F118/F7</f>
        <v>0.23109243697478993</v>
      </c>
      <c r="G119" s="62">
        <f t="shared" si="5"/>
        <v>99.57983193277312</v>
      </c>
      <c r="H119" s="63">
        <f t="shared" si="3"/>
        <v>105.7936936242387</v>
      </c>
      <c r="I119" s="79">
        <f t="shared" si="4"/>
        <v>146.2915601023018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195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147</v>
      </c>
      <c r="C122" s="1"/>
      <c r="D122" s="1"/>
      <c r="E122" s="155" t="s">
        <v>164</v>
      </c>
      <c r="F122" s="1"/>
      <c r="G122" s="1"/>
      <c r="H122" s="1"/>
      <c r="I122" s="1"/>
      <c r="J122" s="3"/>
    </row>
    <row r="123" spans="1:10" ht="15">
      <c r="A123" s="2"/>
      <c r="B123" s="142" t="s">
        <v>165</v>
      </c>
      <c r="C123" s="1"/>
      <c r="D123" s="1"/>
      <c r="E123" s="197"/>
      <c r="F123" s="19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1">
      <selection activeCell="D57" sqref="D57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1" t="s">
        <v>111</v>
      </c>
      <c r="B2" s="211"/>
      <c r="C2" s="211"/>
      <c r="D2" s="211"/>
    </row>
    <row r="3" spans="1:4" ht="12" customHeight="1">
      <c r="A3" s="212" t="s">
        <v>218</v>
      </c>
      <c r="B3" s="212"/>
      <c r="C3" s="212"/>
      <c r="D3" s="212"/>
    </row>
    <row r="4" spans="1:4" ht="13.5" customHeight="1">
      <c r="A4" s="121"/>
      <c r="B4" s="121"/>
      <c r="C4" s="121"/>
      <c r="D4" s="181" t="s">
        <v>212</v>
      </c>
    </row>
    <row r="5" spans="1:4" ht="16.5" customHeight="1">
      <c r="A5" s="210" t="s">
        <v>112</v>
      </c>
      <c r="B5" s="210"/>
      <c r="C5" s="210"/>
      <c r="D5" s="210"/>
    </row>
    <row r="6" spans="1:4" ht="15">
      <c r="A6" s="122" t="s">
        <v>113</v>
      </c>
      <c r="B6" s="123" t="s">
        <v>114</v>
      </c>
      <c r="C6" s="122" t="s">
        <v>115</v>
      </c>
      <c r="D6" s="122" t="s">
        <v>116</v>
      </c>
    </row>
    <row r="7" spans="1:4" ht="15">
      <c r="A7" s="124" t="s">
        <v>117</v>
      </c>
      <c r="B7" s="125" t="s">
        <v>118</v>
      </c>
      <c r="C7" s="126" t="s">
        <v>119</v>
      </c>
      <c r="D7" s="126" t="s">
        <v>120</v>
      </c>
    </row>
    <row r="8" spans="1:4" ht="15">
      <c r="A8" s="127" t="s">
        <v>121</v>
      </c>
      <c r="B8" s="128"/>
      <c r="C8" s="129"/>
      <c r="D8" s="129"/>
    </row>
    <row r="9" spans="1:4" ht="14.25">
      <c r="A9" s="130" t="s">
        <v>122</v>
      </c>
      <c r="B9" s="131">
        <v>192</v>
      </c>
      <c r="C9" s="133">
        <v>65</v>
      </c>
      <c r="D9" s="133">
        <f>B9/10*C9</f>
        <v>1248</v>
      </c>
    </row>
    <row r="10" spans="1:4" ht="14.25">
      <c r="A10" s="130" t="s">
        <v>123</v>
      </c>
      <c r="B10" s="131"/>
      <c r="C10" s="133">
        <v>104</v>
      </c>
      <c r="D10" s="133">
        <f>B10/10*C10</f>
        <v>0</v>
      </c>
    </row>
    <row r="11" spans="1:4" ht="14.25">
      <c r="A11" s="130" t="s">
        <v>124</v>
      </c>
      <c r="B11" s="131"/>
      <c r="C11" s="133">
        <v>60</v>
      </c>
      <c r="D11" s="133">
        <f aca="true" t="shared" si="0" ref="D11:D20">B11/10*C11</f>
        <v>0</v>
      </c>
    </row>
    <row r="12" spans="1:4" ht="14.25">
      <c r="A12" s="130" t="s">
        <v>125</v>
      </c>
      <c r="B12" s="131">
        <v>7</v>
      </c>
      <c r="C12" s="133">
        <v>55</v>
      </c>
      <c r="D12" s="133">
        <f t="shared" si="0"/>
        <v>38.5</v>
      </c>
    </row>
    <row r="13" spans="1:4" ht="14.25">
      <c r="A13" s="130" t="s">
        <v>126</v>
      </c>
      <c r="B13" s="131"/>
      <c r="C13" s="133">
        <v>60</v>
      </c>
      <c r="D13" s="133">
        <f t="shared" si="0"/>
        <v>0</v>
      </c>
    </row>
    <row r="14" spans="1:4" ht="15">
      <c r="A14" s="134" t="s">
        <v>127</v>
      </c>
      <c r="B14" s="131"/>
      <c r="C14" s="133"/>
      <c r="D14" s="135">
        <f>D9+D10+D11+D12+D13</f>
        <v>1286.5</v>
      </c>
    </row>
    <row r="15" spans="1:4" ht="14.25">
      <c r="A15" s="130" t="s">
        <v>128</v>
      </c>
      <c r="B15" s="136">
        <v>310</v>
      </c>
      <c r="C15" s="133">
        <v>15</v>
      </c>
      <c r="D15" s="133">
        <f t="shared" si="0"/>
        <v>465</v>
      </c>
    </row>
    <row r="16" spans="1:4" ht="14.25">
      <c r="A16" s="129" t="s">
        <v>129</v>
      </c>
      <c r="B16" s="137"/>
      <c r="C16" s="133">
        <v>3.5</v>
      </c>
      <c r="D16" s="133">
        <f>B16*C16/1000</f>
        <v>0</v>
      </c>
    </row>
    <row r="17" spans="1:4" ht="14.25">
      <c r="A17" s="129" t="s">
        <v>130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131</v>
      </c>
      <c r="B18" s="138"/>
      <c r="C18" s="133">
        <v>10</v>
      </c>
      <c r="D18" s="133">
        <f t="shared" si="0"/>
        <v>0</v>
      </c>
    </row>
    <row r="19" spans="1:4" ht="14.25">
      <c r="A19" s="129" t="s">
        <v>132</v>
      </c>
      <c r="B19" s="138"/>
      <c r="C19" s="133">
        <v>12</v>
      </c>
      <c r="D19" s="133">
        <f t="shared" si="0"/>
        <v>0</v>
      </c>
    </row>
    <row r="20" spans="1:4" ht="14.25">
      <c r="A20" s="129" t="s">
        <v>133</v>
      </c>
      <c r="B20" s="138">
        <v>310</v>
      </c>
      <c r="C20" s="133">
        <v>9</v>
      </c>
      <c r="D20" s="133">
        <f t="shared" si="0"/>
        <v>279</v>
      </c>
    </row>
    <row r="21" spans="1:4" ht="15">
      <c r="A21" s="127" t="s">
        <v>134</v>
      </c>
      <c r="B21" s="138"/>
      <c r="C21" s="133"/>
      <c r="D21" s="135">
        <f>D14+D15+D16+D17+D18+D19+D20</f>
        <v>2030.5</v>
      </c>
    </row>
    <row r="22" spans="1:4" ht="14.25">
      <c r="A22" s="139"/>
      <c r="B22" s="139"/>
      <c r="C22" s="139"/>
      <c r="D22" s="139"/>
    </row>
    <row r="23" spans="1:4" ht="15.75" customHeight="1">
      <c r="A23" s="210" t="s">
        <v>135</v>
      </c>
      <c r="B23" s="210"/>
      <c r="C23" s="210"/>
      <c r="D23" s="210"/>
    </row>
    <row r="24" spans="1:4" s="140" customFormat="1" ht="15">
      <c r="A24" s="122" t="s">
        <v>136</v>
      </c>
      <c r="B24" s="123" t="s">
        <v>114</v>
      </c>
      <c r="C24" s="122" t="s">
        <v>115</v>
      </c>
      <c r="D24" s="122" t="s">
        <v>116</v>
      </c>
    </row>
    <row r="25" spans="1:4" s="140" customFormat="1" ht="15">
      <c r="A25" s="124" t="s">
        <v>117</v>
      </c>
      <c r="B25" s="125" t="s">
        <v>118</v>
      </c>
      <c r="C25" s="126" t="s">
        <v>119</v>
      </c>
      <c r="D25" s="126" t="s">
        <v>120</v>
      </c>
    </row>
    <row r="26" spans="1:4" s="140" customFormat="1" ht="15">
      <c r="A26" s="127" t="s">
        <v>121</v>
      </c>
      <c r="B26" s="129"/>
      <c r="C26" s="129"/>
      <c r="D26" s="127"/>
    </row>
    <row r="27" spans="1:4" ht="14.25">
      <c r="A27" s="129" t="s">
        <v>122</v>
      </c>
      <c r="B27" s="138">
        <v>955.2</v>
      </c>
      <c r="C27" s="133">
        <v>65</v>
      </c>
      <c r="D27" s="133">
        <f>B27/10*C27</f>
        <v>6208.800000000001</v>
      </c>
    </row>
    <row r="28" spans="1:4" ht="14.25">
      <c r="A28" s="129" t="s">
        <v>123</v>
      </c>
      <c r="B28" s="138">
        <v>263.3</v>
      </c>
      <c r="C28" s="133">
        <v>104</v>
      </c>
      <c r="D28" s="133">
        <f>B28/10*C28</f>
        <v>2738.32</v>
      </c>
    </row>
    <row r="29" spans="1:4" ht="14.25">
      <c r="A29" s="129" t="s">
        <v>124</v>
      </c>
      <c r="B29" s="138">
        <v>25.1</v>
      </c>
      <c r="C29" s="133">
        <v>60</v>
      </c>
      <c r="D29" s="133">
        <f>B29/10*C29</f>
        <v>150.60000000000002</v>
      </c>
    </row>
    <row r="30" spans="1:4" ht="14.25">
      <c r="A30" s="129" t="s">
        <v>125</v>
      </c>
      <c r="B30" s="138">
        <v>160.8</v>
      </c>
      <c r="C30" s="133">
        <v>55</v>
      </c>
      <c r="D30" s="133">
        <f>B30/10*C30</f>
        <v>884.4000000000001</v>
      </c>
    </row>
    <row r="31" spans="1:4" ht="14.25">
      <c r="A31" s="129" t="s">
        <v>126</v>
      </c>
      <c r="B31" s="138">
        <v>24</v>
      </c>
      <c r="C31" s="133">
        <v>60</v>
      </c>
      <c r="D31" s="133">
        <f>B31/10*C31</f>
        <v>144</v>
      </c>
    </row>
    <row r="32" spans="1:4" ht="15">
      <c r="A32" s="127" t="s">
        <v>127</v>
      </c>
      <c r="B32" s="135"/>
      <c r="C32" s="133"/>
      <c r="D32" s="135">
        <f>D27+D28+D29+D30+D31</f>
        <v>10126.12</v>
      </c>
    </row>
    <row r="33" spans="1:4" ht="14.25">
      <c r="A33" s="129" t="s">
        <v>128</v>
      </c>
      <c r="B33" s="138">
        <v>6855.7</v>
      </c>
      <c r="C33" s="133">
        <v>15</v>
      </c>
      <c r="D33" s="133">
        <f>B33/10*C33</f>
        <v>10283.55</v>
      </c>
    </row>
    <row r="34" spans="1:4" ht="14.25">
      <c r="A34" s="129" t="s">
        <v>129</v>
      </c>
      <c r="B34" s="138">
        <v>124000</v>
      </c>
      <c r="C34" s="133">
        <v>3.5</v>
      </c>
      <c r="D34" s="133">
        <f>B34*C34/1000</f>
        <v>434</v>
      </c>
    </row>
    <row r="35" spans="1:4" ht="14.25">
      <c r="A35" s="129" t="s">
        <v>130</v>
      </c>
      <c r="B35" s="138">
        <v>1.6</v>
      </c>
      <c r="C35" s="133">
        <v>37.5</v>
      </c>
      <c r="D35" s="133">
        <f>B35/10*C35</f>
        <v>6</v>
      </c>
    </row>
    <row r="36" spans="1:4" ht="14.25">
      <c r="A36" s="129" t="s">
        <v>131</v>
      </c>
      <c r="B36" s="138">
        <v>6100</v>
      </c>
      <c r="C36" s="133">
        <v>10</v>
      </c>
      <c r="D36" s="133">
        <f>B36/10*C36</f>
        <v>6100</v>
      </c>
    </row>
    <row r="37" spans="1:4" ht="14.25">
      <c r="A37" s="129" t="s">
        <v>132</v>
      </c>
      <c r="B37" s="138">
        <v>6</v>
      </c>
      <c r="C37" s="133">
        <v>12</v>
      </c>
      <c r="D37" s="133">
        <f>B37/10*C37</f>
        <v>7.199999999999999</v>
      </c>
    </row>
    <row r="38" spans="1:4" ht="14.25">
      <c r="A38" s="129" t="s">
        <v>133</v>
      </c>
      <c r="B38" s="138"/>
      <c r="C38" s="133">
        <v>9</v>
      </c>
      <c r="D38" s="133">
        <f>B38/10*C38</f>
        <v>0</v>
      </c>
    </row>
    <row r="39" spans="1:4" ht="15">
      <c r="A39" s="127" t="s">
        <v>134</v>
      </c>
      <c r="B39" s="138"/>
      <c r="C39" s="133"/>
      <c r="D39" s="141">
        <f>SUM(D32:D38)</f>
        <v>26956.87</v>
      </c>
    </row>
    <row r="41" spans="1:4" ht="15.75" customHeight="1">
      <c r="A41" s="210" t="s">
        <v>40</v>
      </c>
      <c r="B41" s="210"/>
      <c r="C41" s="210"/>
      <c r="D41" s="210"/>
    </row>
    <row r="42" spans="1:4" s="140" customFormat="1" ht="15">
      <c r="A42" s="122" t="s">
        <v>136</v>
      </c>
      <c r="B42" s="123" t="s">
        <v>114</v>
      </c>
      <c r="C42" s="122" t="s">
        <v>115</v>
      </c>
      <c r="D42" s="122" t="s">
        <v>116</v>
      </c>
    </row>
    <row r="43" spans="1:4" s="140" customFormat="1" ht="15">
      <c r="A43" s="124" t="s">
        <v>117</v>
      </c>
      <c r="B43" s="125" t="s">
        <v>118</v>
      </c>
      <c r="C43" s="126" t="s">
        <v>119</v>
      </c>
      <c r="D43" s="126" t="s">
        <v>120</v>
      </c>
    </row>
    <row r="44" spans="1:4" s="140" customFormat="1" ht="15">
      <c r="A44" s="127" t="s">
        <v>121</v>
      </c>
      <c r="B44" s="129"/>
      <c r="C44" s="129"/>
      <c r="D44" s="127"/>
    </row>
    <row r="45" spans="1:4" ht="14.25">
      <c r="A45" s="129" t="s">
        <v>122</v>
      </c>
      <c r="B45" s="138">
        <v>3.45</v>
      </c>
      <c r="C45" s="133">
        <v>65</v>
      </c>
      <c r="D45" s="133">
        <f>B45/10*C45</f>
        <v>22.425</v>
      </c>
    </row>
    <row r="46" spans="1:4" ht="14.25">
      <c r="A46" s="129" t="s">
        <v>123</v>
      </c>
      <c r="B46" s="138"/>
      <c r="C46" s="133">
        <v>104</v>
      </c>
      <c r="D46" s="133">
        <f>B46/10*C46</f>
        <v>0</v>
      </c>
    </row>
    <row r="47" spans="1:4" ht="14.25">
      <c r="A47" s="129" t="s">
        <v>124</v>
      </c>
      <c r="B47" s="138"/>
      <c r="C47" s="133">
        <v>60</v>
      </c>
      <c r="D47" s="133">
        <f>B47/10*C47</f>
        <v>0</v>
      </c>
    </row>
    <row r="48" spans="1:4" ht="14.25">
      <c r="A48" s="129" t="s">
        <v>125</v>
      </c>
      <c r="B48" s="138"/>
      <c r="C48" s="133">
        <v>55</v>
      </c>
      <c r="D48" s="133">
        <f>B48/10*C48</f>
        <v>0</v>
      </c>
    </row>
    <row r="49" spans="1:4" ht="14.25">
      <c r="A49" s="129" t="s">
        <v>126</v>
      </c>
      <c r="B49" s="138"/>
      <c r="C49" s="133">
        <v>60</v>
      </c>
      <c r="D49" s="133">
        <f>B49/10*C49</f>
        <v>0</v>
      </c>
    </row>
    <row r="50" spans="1:4" ht="15">
      <c r="A50" s="127" t="s">
        <v>127</v>
      </c>
      <c r="B50" s="135"/>
      <c r="C50" s="133"/>
      <c r="D50" s="135">
        <f>D45+D46+D47+D48+D49</f>
        <v>22.425</v>
      </c>
    </row>
    <row r="51" spans="1:4" ht="14.25">
      <c r="A51" s="129" t="s">
        <v>128</v>
      </c>
      <c r="B51" s="138">
        <v>36.7</v>
      </c>
      <c r="C51" s="133">
        <v>15</v>
      </c>
      <c r="D51" s="133">
        <f>B51/10*C51</f>
        <v>55.050000000000004</v>
      </c>
    </row>
    <row r="52" spans="1:4" ht="14.25">
      <c r="A52" s="129" t="s">
        <v>129</v>
      </c>
      <c r="B52" s="138"/>
      <c r="C52" s="133">
        <v>3.5</v>
      </c>
      <c r="D52" s="133">
        <f>B52*C52/1000</f>
        <v>0</v>
      </c>
    </row>
    <row r="53" spans="1:4" ht="14.25">
      <c r="A53" s="129" t="s">
        <v>130</v>
      </c>
      <c r="B53" s="138"/>
      <c r="C53" s="133">
        <v>37.5</v>
      </c>
      <c r="D53" s="133">
        <f>B53/10*C53</f>
        <v>0</v>
      </c>
    </row>
    <row r="54" spans="1:4" ht="14.25">
      <c r="A54" s="129" t="s">
        <v>131</v>
      </c>
      <c r="B54" s="138"/>
      <c r="C54" s="133">
        <v>10</v>
      </c>
      <c r="D54" s="133">
        <f>B54/10*C54</f>
        <v>0</v>
      </c>
    </row>
    <row r="55" spans="1:4" ht="14.25">
      <c r="A55" s="129" t="s">
        <v>132</v>
      </c>
      <c r="B55" s="138"/>
      <c r="C55" s="133">
        <v>12</v>
      </c>
      <c r="D55" s="133">
        <f>B55/10*C55</f>
        <v>0</v>
      </c>
    </row>
    <row r="56" spans="1:4" ht="14.25">
      <c r="A56" s="129" t="s">
        <v>133</v>
      </c>
      <c r="B56" s="138"/>
      <c r="C56" s="133">
        <v>9</v>
      </c>
      <c r="D56" s="133">
        <f>B56/10*C56</f>
        <v>0</v>
      </c>
    </row>
    <row r="57" spans="1:4" ht="15">
      <c r="A57" s="127" t="s">
        <v>134</v>
      </c>
      <c r="B57" s="138"/>
      <c r="C57" s="133"/>
      <c r="D57" s="135">
        <f>D50+D51+D52+D53+D54+D55+D56</f>
        <v>77.47500000000001</v>
      </c>
    </row>
    <row r="59" spans="1:4" ht="15.75" customHeight="1">
      <c r="A59" s="210" t="s">
        <v>137</v>
      </c>
      <c r="B59" s="210"/>
      <c r="C59" s="210"/>
      <c r="D59" s="210"/>
    </row>
    <row r="60" spans="1:4" s="140" customFormat="1" ht="15">
      <c r="A60" s="122" t="s">
        <v>136</v>
      </c>
      <c r="B60" s="123" t="s">
        <v>114</v>
      </c>
      <c r="C60" s="122" t="s">
        <v>115</v>
      </c>
      <c r="D60" s="122" t="s">
        <v>116</v>
      </c>
    </row>
    <row r="61" spans="1:4" s="140" customFormat="1" ht="15">
      <c r="A61" s="124" t="s">
        <v>117</v>
      </c>
      <c r="B61" s="125" t="s">
        <v>118</v>
      </c>
      <c r="C61" s="126" t="s">
        <v>119</v>
      </c>
      <c r="D61" s="126" t="s">
        <v>120</v>
      </c>
    </row>
    <row r="62" spans="1:4" s="140" customFormat="1" ht="15">
      <c r="A62" s="127" t="s">
        <v>121</v>
      </c>
      <c r="B62" s="129"/>
      <c r="C62" s="129"/>
      <c r="D62" s="127"/>
    </row>
    <row r="63" spans="1:4" ht="14.25">
      <c r="A63" s="129" t="s">
        <v>122</v>
      </c>
      <c r="B63" s="138"/>
      <c r="C63" s="133">
        <v>65</v>
      </c>
      <c r="D63" s="133">
        <f>B63/10*C63</f>
        <v>0</v>
      </c>
    </row>
    <row r="64" spans="1:4" ht="14.25">
      <c r="A64" s="129" t="s">
        <v>123</v>
      </c>
      <c r="B64" s="138"/>
      <c r="C64" s="133">
        <v>104</v>
      </c>
      <c r="D64" s="133">
        <f>B64/10*C64</f>
        <v>0</v>
      </c>
    </row>
    <row r="65" spans="1:4" ht="14.25">
      <c r="A65" s="129" t="s">
        <v>124</v>
      </c>
      <c r="B65" s="138"/>
      <c r="C65" s="133">
        <v>60</v>
      </c>
      <c r="D65" s="133">
        <f>B65/10*C65</f>
        <v>0</v>
      </c>
    </row>
    <row r="66" spans="1:4" ht="14.25">
      <c r="A66" s="129" t="s">
        <v>125</v>
      </c>
      <c r="B66" s="138"/>
      <c r="C66" s="133">
        <v>55</v>
      </c>
      <c r="D66" s="133">
        <f>B66/10*C66</f>
        <v>0</v>
      </c>
    </row>
    <row r="67" spans="1:4" ht="14.25">
      <c r="A67" s="129" t="s">
        <v>126</v>
      </c>
      <c r="B67" s="138"/>
      <c r="C67" s="133">
        <v>60</v>
      </c>
      <c r="D67" s="133">
        <f>B67/10*C67</f>
        <v>0</v>
      </c>
    </row>
    <row r="68" spans="1:4" ht="15">
      <c r="A68" s="127" t="s">
        <v>127</v>
      </c>
      <c r="B68" s="135"/>
      <c r="C68" s="133"/>
      <c r="D68" s="135">
        <f>D63+D64+D65+D66+D67</f>
        <v>0</v>
      </c>
    </row>
    <row r="69" spans="1:4" ht="14.25">
      <c r="A69" s="129" t="s">
        <v>128</v>
      </c>
      <c r="B69" s="138"/>
      <c r="C69" s="133">
        <v>15</v>
      </c>
      <c r="D69" s="133">
        <f>B69/10*C69</f>
        <v>0</v>
      </c>
    </row>
    <row r="70" spans="1:4" ht="14.25">
      <c r="A70" s="129" t="s">
        <v>129</v>
      </c>
      <c r="B70" s="138"/>
      <c r="C70" s="133">
        <v>3.5</v>
      </c>
      <c r="D70" s="133">
        <f>B70*C70/1000</f>
        <v>0</v>
      </c>
    </row>
    <row r="71" spans="1:4" ht="14.25">
      <c r="A71" s="129" t="s">
        <v>130</v>
      </c>
      <c r="B71" s="138"/>
      <c r="C71" s="133">
        <v>37.5</v>
      </c>
      <c r="D71" s="133">
        <f>B71/10*C71</f>
        <v>0</v>
      </c>
    </row>
    <row r="72" spans="1:4" ht="14.25">
      <c r="A72" s="129" t="s">
        <v>131</v>
      </c>
      <c r="B72" s="138"/>
      <c r="C72" s="133">
        <v>10</v>
      </c>
      <c r="D72" s="133">
        <f>B72/10*C72</f>
        <v>0</v>
      </c>
    </row>
    <row r="73" spans="1:4" ht="14.25">
      <c r="A73" s="129" t="s">
        <v>132</v>
      </c>
      <c r="B73" s="138"/>
      <c r="C73" s="133">
        <v>12</v>
      </c>
      <c r="D73" s="133">
        <f>B73/10*C73</f>
        <v>0</v>
      </c>
    </row>
    <row r="74" spans="1:4" ht="14.25">
      <c r="A74" s="129" t="s">
        <v>133</v>
      </c>
      <c r="B74" s="138"/>
      <c r="C74" s="133">
        <v>9</v>
      </c>
      <c r="D74" s="133">
        <f>B74/10*C74</f>
        <v>0</v>
      </c>
    </row>
    <row r="75" spans="1:4" ht="15">
      <c r="A75" s="127" t="s">
        <v>134</v>
      </c>
      <c r="B75" s="138"/>
      <c r="C75" s="133"/>
      <c r="D75" s="135">
        <f>D68+D69+D70+D71+D72+D73+D74</f>
        <v>0</v>
      </c>
    </row>
    <row r="77" spans="1:4" ht="18">
      <c r="A77" s="210" t="s">
        <v>138</v>
      </c>
      <c r="B77" s="210"/>
      <c r="C77" s="210"/>
      <c r="D77" s="210"/>
    </row>
    <row r="78" spans="1:4" s="140" customFormat="1" ht="15">
      <c r="A78" s="122" t="s">
        <v>136</v>
      </c>
      <c r="B78" s="123" t="s">
        <v>114</v>
      </c>
      <c r="C78" s="122" t="s">
        <v>115</v>
      </c>
      <c r="D78" s="122" t="s">
        <v>116</v>
      </c>
    </row>
    <row r="79" spans="1:4" s="140" customFormat="1" ht="15">
      <c r="A79" s="124" t="s">
        <v>117</v>
      </c>
      <c r="B79" s="125" t="s">
        <v>118</v>
      </c>
      <c r="C79" s="126" t="s">
        <v>119</v>
      </c>
      <c r="D79" s="126" t="s">
        <v>120</v>
      </c>
    </row>
    <row r="80" spans="1:4" s="140" customFormat="1" ht="15">
      <c r="A80" s="127" t="s">
        <v>121</v>
      </c>
      <c r="B80" s="127"/>
      <c r="C80" s="127"/>
      <c r="D80" s="127"/>
    </row>
    <row r="81" spans="1:4" ht="14.25">
      <c r="A81" s="129" t="s">
        <v>122</v>
      </c>
      <c r="B81" s="133">
        <v>1051</v>
      </c>
      <c r="C81" s="133">
        <v>65</v>
      </c>
      <c r="D81" s="133">
        <f>B81/10*C81</f>
        <v>6831.5</v>
      </c>
    </row>
    <row r="82" spans="1:4" ht="14.25">
      <c r="A82" s="129" t="s">
        <v>123</v>
      </c>
      <c r="B82" s="133">
        <f>B64+B46+B28+B10</f>
        <v>263.3</v>
      </c>
      <c r="C82" s="133">
        <v>104</v>
      </c>
      <c r="D82" s="133">
        <f>B82/10*C82</f>
        <v>2738.32</v>
      </c>
    </row>
    <row r="83" spans="1:4" ht="14.25">
      <c r="A83" s="129" t="s">
        <v>124</v>
      </c>
      <c r="B83" s="133">
        <f>B65+B47+B29+B11</f>
        <v>25.1</v>
      </c>
      <c r="C83" s="133">
        <v>60</v>
      </c>
      <c r="D83" s="133">
        <f>B83/10*C83</f>
        <v>150.60000000000002</v>
      </c>
    </row>
    <row r="84" spans="1:4" ht="14.25">
      <c r="A84" s="129" t="s">
        <v>125</v>
      </c>
      <c r="B84" s="133">
        <f>B66+B48+B30+B12</f>
        <v>167.8</v>
      </c>
      <c r="C84" s="133">
        <v>55</v>
      </c>
      <c r="D84" s="133">
        <f>B84/10*C84</f>
        <v>922.9000000000001</v>
      </c>
    </row>
    <row r="85" spans="1:4" ht="14.25">
      <c r="A85" s="129" t="s">
        <v>126</v>
      </c>
      <c r="B85" s="133">
        <v>7.5</v>
      </c>
      <c r="C85" s="133">
        <v>60</v>
      </c>
      <c r="D85" s="133">
        <f>B85/10*C85</f>
        <v>45</v>
      </c>
    </row>
    <row r="86" spans="1:4" ht="15">
      <c r="A86" s="127" t="s">
        <v>127</v>
      </c>
      <c r="B86" s="135">
        <f>SUM(B81:B85)</f>
        <v>1514.6999999999998</v>
      </c>
      <c r="C86" s="133"/>
      <c r="D86" s="135">
        <f>D81+D82+D83+D84+D85</f>
        <v>10688.32</v>
      </c>
    </row>
    <row r="87" spans="1:4" ht="14.25">
      <c r="A87" s="129" t="s">
        <v>128</v>
      </c>
      <c r="B87" s="133">
        <f>B69+B51+B33+B15</f>
        <v>7202.4</v>
      </c>
      <c r="C87" s="133">
        <v>15</v>
      </c>
      <c r="D87" s="133">
        <f>B87/10*C87</f>
        <v>10803.6</v>
      </c>
    </row>
    <row r="88" spans="1:4" ht="14.25">
      <c r="A88" s="129" t="s">
        <v>129</v>
      </c>
      <c r="B88" s="133">
        <f>B70+B52+B34+B16</f>
        <v>124000</v>
      </c>
      <c r="C88" s="133">
        <v>3.5</v>
      </c>
      <c r="D88" s="133">
        <f>B88*C88/1000</f>
        <v>434</v>
      </c>
    </row>
    <row r="89" spans="1:4" ht="14.25">
      <c r="A89" s="129" t="s">
        <v>130</v>
      </c>
      <c r="B89" s="133">
        <f>B71+B53+B35+B17</f>
        <v>1.6</v>
      </c>
      <c r="C89" s="133">
        <v>37.5</v>
      </c>
      <c r="D89" s="133">
        <f>B89/10*C89</f>
        <v>6</v>
      </c>
    </row>
    <row r="90" spans="1:4" ht="14.25">
      <c r="A90" s="129" t="s">
        <v>131</v>
      </c>
      <c r="B90" s="133">
        <f>B72+B54+B36+B18</f>
        <v>6100</v>
      </c>
      <c r="C90" s="133">
        <v>10</v>
      </c>
      <c r="D90" s="133">
        <f>B90/10*C90</f>
        <v>6100</v>
      </c>
    </row>
    <row r="91" spans="1:4" ht="14.25">
      <c r="A91" s="129" t="s">
        <v>132</v>
      </c>
      <c r="B91" s="133">
        <v>1500</v>
      </c>
      <c r="C91" s="133">
        <v>12</v>
      </c>
      <c r="D91" s="133">
        <f>B91/10*C91</f>
        <v>1800</v>
      </c>
    </row>
    <row r="92" spans="1:4" ht="14.25">
      <c r="A92" s="129" t="s">
        <v>133</v>
      </c>
      <c r="B92" s="133">
        <v>2810</v>
      </c>
      <c r="C92" s="133">
        <v>9</v>
      </c>
      <c r="D92" s="133">
        <f>B92/10*C92</f>
        <v>2529</v>
      </c>
    </row>
    <row r="93" spans="1:4" ht="15">
      <c r="A93" s="127" t="s">
        <v>134</v>
      </c>
      <c r="B93" s="133"/>
      <c r="C93" s="133"/>
      <c r="D93" s="141">
        <f>D86+D87+D88+D89+D90+D91+D92</f>
        <v>32360.92</v>
      </c>
    </row>
    <row r="95" ht="12.75">
      <c r="A95" s="119" t="s">
        <v>198</v>
      </c>
    </row>
    <row r="97" spans="1:3" ht="12.75">
      <c r="A97" s="142" t="s">
        <v>146</v>
      </c>
      <c r="B97" s="156"/>
      <c r="C97" s="155" t="s">
        <v>164</v>
      </c>
    </row>
    <row r="98" spans="1:4" ht="12.75">
      <c r="A98" s="142" t="s">
        <v>165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"/>
  <sheetViews>
    <sheetView zoomScalePageLayoutView="0" workbookViewId="0" topLeftCell="D1">
      <selection activeCell="K17" sqref="K17"/>
    </sheetView>
  </sheetViews>
  <sheetFormatPr defaultColWidth="9.140625" defaultRowHeight="15"/>
  <cols>
    <col min="1" max="1" width="6.421875" style="0" customWidth="1"/>
    <col min="2" max="2" width="42.140625" style="0" customWidth="1"/>
    <col min="3" max="3" width="17.00390625" style="0" customWidth="1"/>
    <col min="6" max="6" width="35.28125" style="0" customWidth="1"/>
    <col min="7" max="7" width="23.57421875" style="0" customWidth="1"/>
    <col min="8" max="8" width="4.8515625" style="0" customWidth="1"/>
  </cols>
  <sheetData>
    <row r="1" spans="3:7" ht="15">
      <c r="C1" s="17"/>
      <c r="G1" s="170"/>
    </row>
    <row r="2" spans="1:7" ht="15">
      <c r="A2" s="188" t="s">
        <v>139</v>
      </c>
      <c r="B2" s="188"/>
      <c r="C2" s="188"/>
      <c r="E2" s="188" t="s">
        <v>139</v>
      </c>
      <c r="F2" s="188"/>
      <c r="G2" s="188"/>
    </row>
    <row r="3" spans="1:9" ht="15">
      <c r="A3" s="188" t="s">
        <v>162</v>
      </c>
      <c r="B3" s="188"/>
      <c r="C3" s="188"/>
      <c r="E3" s="188" t="s">
        <v>172</v>
      </c>
      <c r="F3" s="188"/>
      <c r="G3" s="188"/>
      <c r="H3" s="188"/>
      <c r="I3" s="188"/>
    </row>
    <row r="4" spans="1:9" ht="15">
      <c r="A4" s="148"/>
      <c r="B4" s="148"/>
      <c r="C4" s="148"/>
      <c r="E4" s="148"/>
      <c r="F4" s="148"/>
      <c r="G4" s="148"/>
      <c r="I4" t="s">
        <v>171</v>
      </c>
    </row>
    <row r="5" spans="1:10" s="147" customFormat="1" ht="30">
      <c r="A5" s="149" t="s">
        <v>1</v>
      </c>
      <c r="B5" s="149" t="s">
        <v>140</v>
      </c>
      <c r="C5" s="149" t="s">
        <v>141</v>
      </c>
      <c r="E5" s="149" t="s">
        <v>1</v>
      </c>
      <c r="F5" s="149" t="s">
        <v>140</v>
      </c>
      <c r="G5" s="149" t="s">
        <v>141</v>
      </c>
      <c r="H5" s="149"/>
      <c r="I5" s="149"/>
      <c r="J5" s="149" t="s">
        <v>177</v>
      </c>
    </row>
    <row r="6" spans="1:11" ht="15">
      <c r="A6" s="150">
        <v>1</v>
      </c>
      <c r="B6" s="131"/>
      <c r="C6" s="151"/>
      <c r="E6" s="150">
        <v>1</v>
      </c>
      <c r="F6" s="131" t="s">
        <v>166</v>
      </c>
      <c r="G6" s="151">
        <v>50</v>
      </c>
      <c r="H6" s="150" t="s">
        <v>167</v>
      </c>
      <c r="I6" s="150"/>
      <c r="J6" s="150">
        <f>G6+I6</f>
        <v>50</v>
      </c>
      <c r="K6">
        <f>J6+J9+J12</f>
        <v>828</v>
      </c>
    </row>
    <row r="7" spans="1:10" ht="15">
      <c r="A7" s="150">
        <v>2</v>
      </c>
      <c r="B7" s="150"/>
      <c r="C7" s="150"/>
      <c r="E7" s="150">
        <v>2</v>
      </c>
      <c r="F7" s="150" t="s">
        <v>168</v>
      </c>
      <c r="G7" s="150">
        <v>800</v>
      </c>
      <c r="H7" s="150"/>
      <c r="I7" s="150"/>
      <c r="J7" s="150">
        <f aca="true" t="shared" si="0" ref="J7:J15">G7+I7</f>
        <v>800</v>
      </c>
    </row>
    <row r="8" spans="1:10" ht="15">
      <c r="A8" s="150">
        <v>3</v>
      </c>
      <c r="B8" s="150"/>
      <c r="C8" s="150"/>
      <c r="E8" s="150">
        <v>3</v>
      </c>
      <c r="F8" s="150" t="s">
        <v>169</v>
      </c>
      <c r="G8" s="150">
        <v>380</v>
      </c>
      <c r="H8" s="150"/>
      <c r="I8" s="150"/>
      <c r="J8" s="150">
        <f t="shared" si="0"/>
        <v>380</v>
      </c>
    </row>
    <row r="9" spans="1:10" ht="15">
      <c r="A9" s="150">
        <v>4</v>
      </c>
      <c r="B9" s="131"/>
      <c r="C9" s="151"/>
      <c r="E9" s="150">
        <v>4</v>
      </c>
      <c r="F9" s="131" t="s">
        <v>173</v>
      </c>
      <c r="G9" s="151"/>
      <c r="H9" s="150"/>
      <c r="I9" s="150">
        <v>600</v>
      </c>
      <c r="J9" s="150">
        <f t="shared" si="0"/>
        <v>600</v>
      </c>
    </row>
    <row r="10" spans="1:10" ht="15">
      <c r="A10" s="150"/>
      <c r="B10" s="150"/>
      <c r="C10" s="150"/>
      <c r="E10" s="150">
        <v>5</v>
      </c>
      <c r="F10" s="150" t="s">
        <v>174</v>
      </c>
      <c r="G10" s="150"/>
      <c r="H10" s="150"/>
      <c r="I10" s="150">
        <v>300</v>
      </c>
      <c r="J10" s="150">
        <f t="shared" si="0"/>
        <v>300</v>
      </c>
    </row>
    <row r="11" spans="1:10" ht="15">
      <c r="A11" s="150"/>
      <c r="B11" s="131"/>
      <c r="C11" s="150"/>
      <c r="E11" s="150">
        <v>6</v>
      </c>
      <c r="F11" s="131" t="s">
        <v>175</v>
      </c>
      <c r="G11" s="150"/>
      <c r="H11" s="150"/>
      <c r="I11" s="150">
        <v>100</v>
      </c>
      <c r="J11" s="150">
        <f t="shared" si="0"/>
        <v>100</v>
      </c>
    </row>
    <row r="12" spans="1:10" ht="15">
      <c r="A12" s="150"/>
      <c r="B12" s="131"/>
      <c r="C12" s="150"/>
      <c r="E12" s="150">
        <v>7</v>
      </c>
      <c r="F12" s="131" t="s">
        <v>176</v>
      </c>
      <c r="G12" s="150"/>
      <c r="H12" s="150"/>
      <c r="I12" s="150">
        <v>178</v>
      </c>
      <c r="J12" s="150">
        <f t="shared" si="0"/>
        <v>178</v>
      </c>
    </row>
    <row r="13" spans="1:10" ht="15">
      <c r="A13" s="150"/>
      <c r="B13" s="131"/>
      <c r="C13" s="150"/>
      <c r="E13" s="150"/>
      <c r="F13" s="131"/>
      <c r="G13" s="150"/>
      <c r="H13" s="150"/>
      <c r="I13" s="150"/>
      <c r="J13" s="150">
        <f t="shared" si="0"/>
        <v>0</v>
      </c>
    </row>
    <row r="14" spans="1:10" ht="15">
      <c r="A14" s="150"/>
      <c r="B14" s="131"/>
      <c r="C14" s="150"/>
      <c r="E14" s="150"/>
      <c r="F14" s="131"/>
      <c r="G14" s="150"/>
      <c r="H14" s="150"/>
      <c r="I14" s="150"/>
      <c r="J14" s="150">
        <f t="shared" si="0"/>
        <v>0</v>
      </c>
    </row>
    <row r="15" spans="1:10" ht="15">
      <c r="A15" s="152"/>
      <c r="B15" s="131"/>
      <c r="C15" s="150"/>
      <c r="E15" s="152"/>
      <c r="F15" s="131"/>
      <c r="G15" s="150"/>
      <c r="H15" s="150"/>
      <c r="I15" s="150"/>
      <c r="J15" s="150">
        <f t="shared" si="0"/>
        <v>0</v>
      </c>
    </row>
    <row r="16" spans="2:11" ht="15">
      <c r="B16" s="151" t="s">
        <v>142</v>
      </c>
      <c r="C16" s="150">
        <f>SUM(C6:C15)</f>
        <v>0</v>
      </c>
      <c r="F16" s="151" t="s">
        <v>142</v>
      </c>
      <c r="G16" s="150">
        <f>SUM(G6:G15)</f>
        <v>1230</v>
      </c>
      <c r="H16" s="150"/>
      <c r="I16" s="150"/>
      <c r="J16" s="172">
        <f>SUM(J6:J15)</f>
        <v>2408</v>
      </c>
      <c r="K16">
        <f>J16-K6</f>
        <v>1580</v>
      </c>
    </row>
    <row r="17" spans="1:7" ht="15">
      <c r="A17" s="145" t="s">
        <v>144</v>
      </c>
      <c r="B17" s="145"/>
      <c r="C17" s="153"/>
      <c r="E17" s="145" t="s">
        <v>144</v>
      </c>
      <c r="F17" s="145"/>
      <c r="G17" s="153"/>
    </row>
    <row r="18" spans="1:7" ht="15">
      <c r="A18" s="145"/>
      <c r="B18" s="145"/>
      <c r="C18" s="145"/>
      <c r="E18" s="145"/>
      <c r="F18" s="145"/>
      <c r="G18" s="145"/>
    </row>
    <row r="19" spans="1:7" ht="15">
      <c r="A19" s="146" t="s">
        <v>148</v>
      </c>
      <c r="B19" s="145"/>
      <c r="C19" s="154" t="s">
        <v>164</v>
      </c>
      <c r="E19" s="146" t="s">
        <v>148</v>
      </c>
      <c r="F19" s="145"/>
      <c r="G19" s="154" t="s">
        <v>164</v>
      </c>
    </row>
    <row r="20" spans="1:7" ht="15">
      <c r="A20" s="146" t="s">
        <v>163</v>
      </c>
      <c r="B20" s="145"/>
      <c r="C20" s="154"/>
      <c r="E20" s="146" t="s">
        <v>163</v>
      </c>
      <c r="F20" s="145"/>
      <c r="G20" s="154"/>
    </row>
    <row r="21" spans="3:4" ht="15">
      <c r="C21" s="154"/>
      <c r="D21" t="s">
        <v>143</v>
      </c>
    </row>
  </sheetData>
  <sheetProtection/>
  <mergeCells count="4">
    <mergeCell ref="A2:C2"/>
    <mergeCell ref="A3:C3"/>
    <mergeCell ref="E2:G2"/>
    <mergeCell ref="E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27.140625" style="0" customWidth="1"/>
    <col min="4" max="4" width="21.57421875" style="0" customWidth="1"/>
    <col min="5" max="5" width="6.421875" style="0" customWidth="1"/>
  </cols>
  <sheetData>
    <row r="1" spans="1:5" ht="15">
      <c r="A1" s="163"/>
      <c r="B1" s="163"/>
      <c r="C1" s="163"/>
      <c r="D1" s="192"/>
      <c r="E1" s="193"/>
    </row>
    <row r="2" spans="1:5" ht="15">
      <c r="A2" s="191"/>
      <c r="B2" s="191"/>
      <c r="C2" s="191"/>
      <c r="D2" s="191"/>
      <c r="E2" s="191"/>
    </row>
    <row r="3" spans="1:5" ht="15">
      <c r="A3" s="191"/>
      <c r="B3" s="191"/>
      <c r="C3" s="191"/>
      <c r="D3" s="191"/>
      <c r="E3" s="191"/>
    </row>
    <row r="4" spans="1:5" ht="15">
      <c r="A4" s="190"/>
      <c r="B4" s="190"/>
      <c r="C4" s="190"/>
      <c r="D4" s="164"/>
      <c r="E4" s="164"/>
    </row>
    <row r="5" spans="1:5" ht="15">
      <c r="A5" s="165"/>
      <c r="B5" s="164"/>
      <c r="C5" s="164"/>
      <c r="D5" s="164"/>
      <c r="E5" s="164"/>
    </row>
    <row r="6" spans="1:5" ht="15">
      <c r="A6" s="165"/>
      <c r="B6" s="164"/>
      <c r="C6" s="166"/>
      <c r="D6" s="169"/>
      <c r="E6" s="164"/>
    </row>
    <row r="7" spans="1:5" ht="15">
      <c r="A7" s="167"/>
      <c r="B7" s="167"/>
      <c r="C7" s="166"/>
      <c r="D7" s="168"/>
      <c r="E7" s="167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</sheetData>
  <sheetProtection/>
  <mergeCells count="4">
    <mergeCell ref="A4:C4"/>
    <mergeCell ref="A2:E2"/>
    <mergeCell ref="A3:E3"/>
    <mergeCell ref="D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8"/>
  <sheetViews>
    <sheetView tabSelected="1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6" sqref="E76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5" width="9.8515625" style="0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1"/>
      <c r="B1" s="184"/>
      <c r="C1" s="184"/>
      <c r="D1" s="184"/>
      <c r="E1" s="184"/>
      <c r="F1" s="184"/>
      <c r="G1" s="184"/>
      <c r="H1" s="184"/>
      <c r="I1" s="184"/>
    </row>
    <row r="2" spans="1:9" ht="15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5">
      <c r="A3" s="197" t="s">
        <v>222</v>
      </c>
      <c r="B3" s="202"/>
      <c r="C3" s="202"/>
      <c r="D3" s="202"/>
      <c r="E3" s="202"/>
      <c r="F3" s="202"/>
      <c r="G3" s="202"/>
      <c r="H3" s="202"/>
      <c r="I3" s="202"/>
    </row>
    <row r="5" spans="1:9" ht="30" customHeight="1">
      <c r="A5" s="203" t="s">
        <v>1</v>
      </c>
      <c r="B5" s="205" t="s">
        <v>2</v>
      </c>
      <c r="C5" s="4" t="s">
        <v>3</v>
      </c>
      <c r="D5" s="11" t="s">
        <v>223</v>
      </c>
      <c r="E5" s="11" t="s">
        <v>224</v>
      </c>
      <c r="F5" s="4" t="s">
        <v>225</v>
      </c>
      <c r="G5" s="18" t="s">
        <v>4</v>
      </c>
      <c r="H5" s="18" t="s">
        <v>4</v>
      </c>
      <c r="I5" s="19" t="s">
        <v>4</v>
      </c>
    </row>
    <row r="6" spans="1:9" ht="35.25" thickBot="1">
      <c r="A6" s="204"/>
      <c r="B6" s="206"/>
      <c r="C6" s="47" t="s">
        <v>107</v>
      </c>
      <c r="D6" s="48" t="s">
        <v>226</v>
      </c>
      <c r="E6" s="48" t="s">
        <v>227</v>
      </c>
      <c r="F6" s="47" t="s">
        <v>227</v>
      </c>
      <c r="G6" s="49" t="s">
        <v>228</v>
      </c>
      <c r="H6" s="49" t="s">
        <v>229</v>
      </c>
      <c r="I6" s="50" t="s">
        <v>230</v>
      </c>
    </row>
    <row r="7" spans="1:9" ht="26.25">
      <c r="A7" s="198">
        <v>1</v>
      </c>
      <c r="B7" s="51" t="s">
        <v>5</v>
      </c>
      <c r="C7" s="180">
        <v>728</v>
      </c>
      <c r="D7" s="158">
        <v>496</v>
      </c>
      <c r="E7" s="53">
        <v>486</v>
      </c>
      <c r="F7" s="54">
        <v>486</v>
      </c>
      <c r="G7" s="55">
        <f>F7/E7*100</f>
        <v>100</v>
      </c>
      <c r="H7" s="56">
        <f>F7/D7*100</f>
        <v>97.98387096774194</v>
      </c>
      <c r="I7" s="57">
        <f>F7/C7*100</f>
        <v>66.75824175824175</v>
      </c>
    </row>
    <row r="8" spans="1:9" ht="15">
      <c r="A8" s="199"/>
      <c r="B8" s="7" t="s">
        <v>6</v>
      </c>
      <c r="C8" s="6">
        <v>6</v>
      </c>
      <c r="D8" s="10">
        <v>4</v>
      </c>
      <c r="E8" s="10">
        <v>1</v>
      </c>
      <c r="F8" s="6">
        <v>-3</v>
      </c>
      <c r="G8" s="20">
        <f>F8/E8*100</f>
        <v>-300</v>
      </c>
      <c r="H8" s="21">
        <f aca="true" t="shared" si="0" ref="H8:H74">F8/D8*100</f>
        <v>-75</v>
      </c>
      <c r="I8" s="58">
        <f aca="true" t="shared" si="1" ref="I8:I74">F8/C8*100</f>
        <v>-50</v>
      </c>
    </row>
    <row r="9" spans="1:9" ht="15">
      <c r="A9" s="199"/>
      <c r="B9" s="40" t="s">
        <v>106</v>
      </c>
      <c r="C9" s="41">
        <v>1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>
        <f>F9/C9*100</f>
        <v>0</v>
      </c>
    </row>
    <row r="10" spans="1:9" ht="15.75" thickBot="1">
      <c r="A10" s="200"/>
      <c r="B10" s="59" t="s">
        <v>7</v>
      </c>
      <c r="C10" s="60">
        <v>38</v>
      </c>
      <c r="D10" s="61">
        <v>-2</v>
      </c>
      <c r="E10" s="61">
        <v>1</v>
      </c>
      <c r="F10" s="60">
        <v>0</v>
      </c>
      <c r="G10" s="62">
        <f aca="true" t="shared" si="2" ref="G10:G75">F10/E10*100</f>
        <v>0</v>
      </c>
      <c r="H10" s="63">
        <f t="shared" si="0"/>
        <v>0</v>
      </c>
      <c r="I10" s="64">
        <f t="shared" si="1"/>
        <v>0</v>
      </c>
    </row>
    <row r="11" spans="1:9" ht="15">
      <c r="A11" s="198">
        <v>2</v>
      </c>
      <c r="B11" s="65" t="s">
        <v>8</v>
      </c>
      <c r="C11" s="52">
        <v>452</v>
      </c>
      <c r="D11" s="53">
        <v>295</v>
      </c>
      <c r="E11" s="53">
        <v>284</v>
      </c>
      <c r="F11" s="53">
        <v>286</v>
      </c>
      <c r="G11" s="55">
        <f t="shared" si="2"/>
        <v>100.70422535211267</v>
      </c>
      <c r="H11" s="56">
        <f t="shared" si="0"/>
        <v>96.94915254237289</v>
      </c>
      <c r="I11" s="57">
        <f t="shared" si="1"/>
        <v>63.27433628318584</v>
      </c>
    </row>
    <row r="12" spans="1:9" ht="15">
      <c r="A12" s="199"/>
      <c r="B12" s="7" t="s">
        <v>9</v>
      </c>
      <c r="C12" s="6">
        <v>432</v>
      </c>
      <c r="D12" s="10">
        <v>281</v>
      </c>
      <c r="E12" s="10">
        <v>272</v>
      </c>
      <c r="F12" s="10">
        <v>274</v>
      </c>
      <c r="G12" s="20">
        <f t="shared" si="2"/>
        <v>100.73529411764706</v>
      </c>
      <c r="H12" s="21">
        <f t="shared" si="0"/>
        <v>97.50889679715303</v>
      </c>
      <c r="I12" s="58">
        <f t="shared" si="1"/>
        <v>63.42592592592593</v>
      </c>
    </row>
    <row r="13" spans="1:9" ht="15">
      <c r="A13" s="199"/>
      <c r="B13" s="7" t="s">
        <v>10</v>
      </c>
      <c r="C13" s="6">
        <v>20</v>
      </c>
      <c r="D13" s="10">
        <v>9</v>
      </c>
      <c r="E13" s="10">
        <v>9</v>
      </c>
      <c r="F13" s="10">
        <v>9</v>
      </c>
      <c r="G13" s="20">
        <f t="shared" si="2"/>
        <v>100</v>
      </c>
      <c r="H13" s="21">
        <f t="shared" si="0"/>
        <v>100</v>
      </c>
      <c r="I13" s="58">
        <f t="shared" si="1"/>
        <v>45</v>
      </c>
    </row>
    <row r="14" spans="1:9" ht="15">
      <c r="A14" s="199"/>
      <c r="B14" s="7" t="s">
        <v>11</v>
      </c>
      <c r="C14" s="6">
        <v>8</v>
      </c>
      <c r="D14" s="10">
        <v>9</v>
      </c>
      <c r="E14" s="10">
        <v>1</v>
      </c>
      <c r="F14" s="10">
        <v>7</v>
      </c>
      <c r="G14" s="20">
        <f t="shared" si="2"/>
        <v>700</v>
      </c>
      <c r="H14" s="21">
        <f t="shared" si="0"/>
        <v>77.77777777777779</v>
      </c>
      <c r="I14" s="58">
        <f t="shared" si="1"/>
        <v>87.5</v>
      </c>
    </row>
    <row r="15" spans="1:9" ht="26.25">
      <c r="A15" s="199"/>
      <c r="B15" s="8" t="s">
        <v>12</v>
      </c>
      <c r="C15" s="6">
        <v>399</v>
      </c>
      <c r="D15" s="10">
        <v>290</v>
      </c>
      <c r="E15" s="10">
        <f>E12+E14</f>
        <v>273</v>
      </c>
      <c r="F15" s="10">
        <v>275</v>
      </c>
      <c r="G15" s="20">
        <f t="shared" si="2"/>
        <v>100.73260073260073</v>
      </c>
      <c r="H15" s="21">
        <f t="shared" si="0"/>
        <v>94.82758620689656</v>
      </c>
      <c r="I15" s="58">
        <f t="shared" si="1"/>
        <v>68.92230576441104</v>
      </c>
    </row>
    <row r="16" spans="1:9" ht="26.25">
      <c r="A16" s="199"/>
      <c r="B16" s="24" t="s">
        <v>13</v>
      </c>
      <c r="C16" s="25">
        <f>C14/C15</f>
        <v>0.020050125313283207</v>
      </c>
      <c r="D16" s="26">
        <v>0.7</v>
      </c>
      <c r="E16" s="26">
        <f>E14/E15</f>
        <v>0.003663003663003663</v>
      </c>
      <c r="F16" s="27">
        <f>F14/F15</f>
        <v>0.025454545454545455</v>
      </c>
      <c r="G16" s="20">
        <f t="shared" si="2"/>
        <v>694.9090909090909</v>
      </c>
      <c r="H16" s="21">
        <f t="shared" si="0"/>
        <v>3.6363636363636367</v>
      </c>
      <c r="I16" s="58">
        <f t="shared" si="1"/>
        <v>126.95454545454548</v>
      </c>
    </row>
    <row r="17" spans="1:9" ht="15.75" thickBot="1">
      <c r="A17" s="200"/>
      <c r="B17" s="66" t="s">
        <v>14</v>
      </c>
      <c r="C17" s="67">
        <f>C13/C15</f>
        <v>0.05012531328320802</v>
      </c>
      <c r="D17" s="68">
        <v>0.03</v>
      </c>
      <c r="E17" s="68">
        <f>E13/E15</f>
        <v>0.03296703296703297</v>
      </c>
      <c r="F17" s="69">
        <f>F13/F15</f>
        <v>0.03272727272727273</v>
      </c>
      <c r="G17" s="62">
        <f t="shared" si="2"/>
        <v>99.27272727272728</v>
      </c>
      <c r="H17" s="63">
        <f t="shared" si="0"/>
        <v>109.09090909090911</v>
      </c>
      <c r="I17" s="64">
        <f t="shared" si="1"/>
        <v>65.2909090909091</v>
      </c>
    </row>
    <row r="18" spans="1:9" ht="15">
      <c r="A18" s="198">
        <v>3</v>
      </c>
      <c r="B18" s="65" t="s">
        <v>15</v>
      </c>
      <c r="C18" s="52">
        <v>1232.2</v>
      </c>
      <c r="D18" s="53">
        <v>9306.2</v>
      </c>
      <c r="E18" s="53">
        <v>8560</v>
      </c>
      <c r="F18" s="53">
        <v>8300</v>
      </c>
      <c r="G18" s="55">
        <f t="shared" si="2"/>
        <v>96.96261682242991</v>
      </c>
      <c r="H18" s="56">
        <f t="shared" si="0"/>
        <v>89.18785325911756</v>
      </c>
      <c r="I18" s="57">
        <f t="shared" si="1"/>
        <v>673.5919493588704</v>
      </c>
    </row>
    <row r="19" spans="1:9" ht="26.25" thickBot="1">
      <c r="A19" s="200"/>
      <c r="B19" s="70" t="s">
        <v>16</v>
      </c>
      <c r="C19" s="71">
        <f>C18/C12/3*1000</f>
        <v>950.7716049382716</v>
      </c>
      <c r="D19" s="72">
        <v>9306.2</v>
      </c>
      <c r="E19" s="72">
        <f>E18/E12/3*1000</f>
        <v>10490.196078431372</v>
      </c>
      <c r="F19" s="73">
        <f>F18/F12/3*1000</f>
        <v>10097.323600973235</v>
      </c>
      <c r="G19" s="62">
        <f t="shared" si="2"/>
        <v>96.25486049525888</v>
      </c>
      <c r="H19" s="63">
        <f t="shared" si="0"/>
        <v>108.50103802812356</v>
      </c>
      <c r="I19" s="64">
        <f t="shared" si="1"/>
        <v>1062.0135843906276</v>
      </c>
    </row>
    <row r="20" spans="1:9" ht="26.25">
      <c r="A20" s="198">
        <v>4</v>
      </c>
      <c r="B20" s="51" t="s">
        <v>20</v>
      </c>
      <c r="C20" s="52">
        <v>2450</v>
      </c>
      <c r="D20" s="53">
        <v>12210.3</v>
      </c>
      <c r="E20" s="53">
        <v>11680</v>
      </c>
      <c r="F20" s="53">
        <v>13940</v>
      </c>
      <c r="G20" s="55">
        <f t="shared" si="2"/>
        <v>119.34931506849315</v>
      </c>
      <c r="H20" s="56">
        <f t="shared" si="0"/>
        <v>114.16590910952229</v>
      </c>
      <c r="I20" s="57">
        <f t="shared" si="1"/>
        <v>568.9795918367347</v>
      </c>
    </row>
    <row r="21" spans="1:9" ht="15.75" thickBot="1">
      <c r="A21" s="200"/>
      <c r="B21" s="75" t="s">
        <v>17</v>
      </c>
      <c r="C21" s="76">
        <f>C20/C7/3*1000</f>
        <v>1121.7948717948718</v>
      </c>
      <c r="D21" s="77">
        <v>8340.3</v>
      </c>
      <c r="E21" s="77">
        <f>E20/E7/3*1000</f>
        <v>8010.973936899863</v>
      </c>
      <c r="F21" s="78">
        <f>F20/F7/3*1000</f>
        <v>9561.042524005486</v>
      </c>
      <c r="G21" s="62">
        <f t="shared" si="2"/>
        <v>119.34931506849315</v>
      </c>
      <c r="H21" s="63">
        <f t="shared" si="0"/>
        <v>114.63667402857796</v>
      </c>
      <c r="I21" s="79">
        <f t="shared" si="1"/>
        <v>852.2986478542034</v>
      </c>
    </row>
    <row r="22" spans="1:9" ht="39">
      <c r="A22" s="198">
        <v>5</v>
      </c>
      <c r="B22" s="80" t="s">
        <v>18</v>
      </c>
      <c r="C22" s="52">
        <v>45</v>
      </c>
      <c r="D22" s="53">
        <v>11</v>
      </c>
      <c r="E22" s="53">
        <v>11</v>
      </c>
      <c r="F22" s="74">
        <v>11</v>
      </c>
      <c r="G22" s="55">
        <f t="shared" si="2"/>
        <v>100</v>
      </c>
      <c r="H22" s="56">
        <f t="shared" si="0"/>
        <v>100</v>
      </c>
      <c r="I22" s="81">
        <f t="shared" si="1"/>
        <v>24.444444444444443</v>
      </c>
    </row>
    <row r="23" spans="1:9" ht="27" thickBot="1">
      <c r="A23" s="200"/>
      <c r="B23" s="82" t="s">
        <v>21</v>
      </c>
      <c r="C23" s="71">
        <f>C22/C7*100</f>
        <v>6.181318681318682</v>
      </c>
      <c r="D23" s="72">
        <v>2.3</v>
      </c>
      <c r="E23" s="72">
        <f>E22/E7*100</f>
        <v>2.263374485596708</v>
      </c>
      <c r="F23" s="83">
        <f>F22/F7*100</f>
        <v>2.263374485596708</v>
      </c>
      <c r="G23" s="62">
        <f t="shared" si="2"/>
        <v>100</v>
      </c>
      <c r="H23" s="63">
        <f t="shared" si="0"/>
        <v>98.40758633029166</v>
      </c>
      <c r="I23" s="79">
        <f t="shared" si="1"/>
        <v>36.61636945587563</v>
      </c>
    </row>
    <row r="24" spans="1:9" ht="36.75" customHeight="1">
      <c r="A24" s="207">
        <v>6</v>
      </c>
      <c r="B24" s="99" t="s">
        <v>19</v>
      </c>
      <c r="C24" s="96">
        <f>C25+C26+C27+C28+C29+C30+C31+C32+C33</f>
        <v>0</v>
      </c>
      <c r="D24" s="97"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8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8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8"/>
      <c r="B27" s="7" t="s">
        <v>149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8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8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8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08"/>
      <c r="B31" s="8" t="s">
        <v>161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8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8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8"/>
      <c r="B34" s="29" t="s">
        <v>30</v>
      </c>
      <c r="C34" s="33">
        <f>SUM(C35:C43)</f>
        <v>0</v>
      </c>
      <c r="D34" s="34"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8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8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8"/>
      <c r="B37" s="7" t="s">
        <v>149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8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8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8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8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8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8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8"/>
      <c r="B44" s="24" t="s">
        <v>39</v>
      </c>
      <c r="C44" s="33">
        <f>SUM(C45:C47)</f>
        <v>18405.8</v>
      </c>
      <c r="D44" s="34">
        <v>3273</v>
      </c>
      <c r="E44" s="34">
        <f>SUM(E45:E47)</f>
        <v>3394.7999999999997</v>
      </c>
      <c r="F44" s="34">
        <f>SUM(F45:F47)</f>
        <v>3394.8499999999995</v>
      </c>
      <c r="G44" s="20">
        <f t="shared" si="2"/>
        <v>100.00147284081535</v>
      </c>
      <c r="H44" s="21">
        <f t="shared" si="0"/>
        <v>103.72288420409407</v>
      </c>
      <c r="I44" s="84">
        <f t="shared" si="1"/>
        <v>18.444457725282245</v>
      </c>
    </row>
    <row r="45" spans="1:9" ht="15">
      <c r="A45" s="208"/>
      <c r="B45" s="7" t="s">
        <v>145</v>
      </c>
      <c r="C45" s="6">
        <v>1761.8</v>
      </c>
      <c r="D45" s="10">
        <v>130.3</v>
      </c>
      <c r="E45" s="10">
        <v>1003.6</v>
      </c>
      <c r="F45" s="34">
        <f>'1 вал.прод.'!D21</f>
        <v>1003.6000000000001</v>
      </c>
      <c r="G45" s="20">
        <f t="shared" si="2"/>
        <v>100.00000000000003</v>
      </c>
      <c r="H45" s="21">
        <f t="shared" si="0"/>
        <v>770.222563315426</v>
      </c>
      <c r="I45" s="84">
        <f t="shared" si="1"/>
        <v>56.96446815756614</v>
      </c>
    </row>
    <row r="46" spans="1:9" ht="15">
      <c r="A46" s="208"/>
      <c r="B46" s="7" t="s">
        <v>40</v>
      </c>
      <c r="C46" s="6"/>
      <c r="D46" s="10">
        <v>5.5</v>
      </c>
      <c r="E46" s="10">
        <v>0</v>
      </c>
      <c r="F46" s="34">
        <f>'1 вал.прод.'!D57</f>
        <v>0</v>
      </c>
      <c r="G46" s="20" t="e">
        <f t="shared" si="2"/>
        <v>#DIV/0!</v>
      </c>
      <c r="H46" s="21">
        <f t="shared" si="0"/>
        <v>0</v>
      </c>
      <c r="I46" s="84" t="e">
        <f t="shared" si="1"/>
        <v>#DIV/0!</v>
      </c>
    </row>
    <row r="47" spans="1:9" ht="15">
      <c r="A47" s="208"/>
      <c r="B47" s="7" t="s">
        <v>41</v>
      </c>
      <c r="C47" s="6">
        <v>16644</v>
      </c>
      <c r="D47" s="10">
        <v>3137.2</v>
      </c>
      <c r="E47" s="10">
        <v>2391.2</v>
      </c>
      <c r="F47" s="34">
        <f>'1 вал.прод.'!D39</f>
        <v>2391.2499999999995</v>
      </c>
      <c r="G47" s="20">
        <f t="shared" si="2"/>
        <v>100.00209100033454</v>
      </c>
      <c r="H47" s="21">
        <f t="shared" si="0"/>
        <v>76.22242764248374</v>
      </c>
      <c r="I47" s="84">
        <f t="shared" si="1"/>
        <v>14.367039173275653</v>
      </c>
    </row>
    <row r="48" spans="1:9" ht="15">
      <c r="A48" s="208"/>
      <c r="B48" s="28" t="s">
        <v>42</v>
      </c>
      <c r="C48" s="33">
        <f>C44+C34</f>
        <v>18405.8</v>
      </c>
      <c r="D48" s="34">
        <v>3273</v>
      </c>
      <c r="E48" s="34">
        <f>E44+E34</f>
        <v>3394.7999999999997</v>
      </c>
      <c r="F48" s="30">
        <f>F44+F34</f>
        <v>3394.8499999999995</v>
      </c>
      <c r="G48" s="20">
        <f t="shared" si="2"/>
        <v>100.00147284081535</v>
      </c>
      <c r="H48" s="21">
        <f t="shared" si="0"/>
        <v>103.72288420409407</v>
      </c>
      <c r="I48" s="84">
        <f t="shared" si="1"/>
        <v>18.444457725282245</v>
      </c>
    </row>
    <row r="49" spans="1:9" ht="15">
      <c r="A49" s="208"/>
      <c r="B49" s="29" t="s">
        <v>17</v>
      </c>
      <c r="C49" s="22">
        <f>C48/C7/3*1000</f>
        <v>8427.564102564103</v>
      </c>
      <c r="D49" s="23">
        <v>3273</v>
      </c>
      <c r="E49" s="23">
        <f>E48/E7/3*1000</f>
        <v>2328.395061728395</v>
      </c>
      <c r="F49" s="32">
        <f>F48/F7/3*1000</f>
        <v>2328.4293552812064</v>
      </c>
      <c r="G49" s="20">
        <f t="shared" si="2"/>
        <v>100.00147284081532</v>
      </c>
      <c r="H49" s="21">
        <f t="shared" si="0"/>
        <v>71.14052414546919</v>
      </c>
      <c r="I49" s="84">
        <f t="shared" si="1"/>
        <v>27.628735028817843</v>
      </c>
    </row>
    <row r="50" spans="1:9" ht="15">
      <c r="A50" s="208"/>
      <c r="B50" s="40" t="s">
        <v>109</v>
      </c>
      <c r="C50" s="44"/>
      <c r="D50" s="45">
        <v>2235.7</v>
      </c>
      <c r="E50" s="45">
        <v>1963</v>
      </c>
      <c r="F50" s="46">
        <f>'1 вал.прод.'!D87</f>
        <v>966.9000000000001</v>
      </c>
      <c r="G50" s="20">
        <f>F50/E50*100</f>
        <v>49.25624044829343</v>
      </c>
      <c r="H50" s="21">
        <f>F50/D50*100</f>
        <v>43.24819966900748</v>
      </c>
      <c r="I50" s="84" t="e">
        <f>F50/C50*100</f>
        <v>#DIV/0!</v>
      </c>
    </row>
    <row r="51" spans="1:9" ht="15.75" thickBot="1">
      <c r="A51" s="209"/>
      <c r="B51" s="85" t="s">
        <v>110</v>
      </c>
      <c r="C51" s="86"/>
      <c r="D51" s="87">
        <v>1261.8</v>
      </c>
      <c r="E51" s="87">
        <v>2115</v>
      </c>
      <c r="F51" s="88">
        <f>'1 вал.прод.'!D86</f>
        <v>2340.1000000000004</v>
      </c>
      <c r="G51" s="62">
        <f>F51/E51*100</f>
        <v>110.64302600472816</v>
      </c>
      <c r="H51" s="63">
        <f>F51/D51*100</f>
        <v>185.45728324615632</v>
      </c>
      <c r="I51" s="79" t="e">
        <f>F51/C51*100</f>
        <v>#DIV/0!</v>
      </c>
    </row>
    <row r="52" spans="1:9" ht="26.25">
      <c r="A52" s="198">
        <v>7</v>
      </c>
      <c r="B52" s="89" t="s">
        <v>43</v>
      </c>
      <c r="C52" s="90">
        <f>C48/C53</f>
        <v>55.43915662650602</v>
      </c>
      <c r="D52" s="91">
        <v>13.1</v>
      </c>
      <c r="E52" s="91">
        <f>E48/E53</f>
        <v>13.36535433070866</v>
      </c>
      <c r="F52" s="92">
        <f>F48/F53</f>
        <v>13.36555118110236</v>
      </c>
      <c r="G52" s="55">
        <f t="shared" si="2"/>
        <v>100.00147284081535</v>
      </c>
      <c r="H52" s="56">
        <f t="shared" si="0"/>
        <v>102.02710825268977</v>
      </c>
      <c r="I52" s="81">
        <f t="shared" si="1"/>
        <v>24.108503798400417</v>
      </c>
    </row>
    <row r="53" spans="1:9" ht="52.5" thickBot="1">
      <c r="A53" s="200"/>
      <c r="B53" s="93" t="s">
        <v>44</v>
      </c>
      <c r="C53" s="60">
        <v>332</v>
      </c>
      <c r="D53" s="61">
        <v>250</v>
      </c>
      <c r="E53" s="61">
        <v>254</v>
      </c>
      <c r="F53" s="61">
        <v>254</v>
      </c>
      <c r="G53" s="62">
        <f t="shared" si="2"/>
        <v>100</v>
      </c>
      <c r="H53" s="63">
        <f t="shared" si="0"/>
        <v>101.6</v>
      </c>
      <c r="I53" s="79">
        <f t="shared" si="1"/>
        <v>76.50602409638554</v>
      </c>
    </row>
    <row r="54" spans="1:9" ht="15">
      <c r="A54" s="198">
        <v>8</v>
      </c>
      <c r="B54" s="94" t="s">
        <v>45</v>
      </c>
      <c r="C54" s="52">
        <v>4722</v>
      </c>
      <c r="D54" s="53">
        <v>7900</v>
      </c>
      <c r="E54" s="53">
        <v>7900</v>
      </c>
      <c r="F54" s="53">
        <v>4300</v>
      </c>
      <c r="G54" s="55">
        <f t="shared" si="2"/>
        <v>54.43037974683544</v>
      </c>
      <c r="H54" s="56">
        <f t="shared" si="0"/>
        <v>54.43037974683544</v>
      </c>
      <c r="I54" s="81">
        <f t="shared" si="1"/>
        <v>91.06310885218127</v>
      </c>
    </row>
    <row r="55" spans="1:9" ht="15.75" thickBot="1">
      <c r="A55" s="200"/>
      <c r="B55" s="75" t="s">
        <v>17</v>
      </c>
      <c r="C55" s="71">
        <f>C54/C7/3*1000</f>
        <v>2162.087912087912</v>
      </c>
      <c r="D55" s="72">
        <v>2687.1</v>
      </c>
      <c r="E55" s="72">
        <f>E54/E7/3*1000</f>
        <v>5418.38134430727</v>
      </c>
      <c r="F55" s="83">
        <f>F54/F7/3*1000</f>
        <v>2949.2455418381346</v>
      </c>
      <c r="G55" s="62">
        <f t="shared" si="2"/>
        <v>54.43037974683544</v>
      </c>
      <c r="H55" s="63">
        <f t="shared" si="0"/>
        <v>109.75570473142551</v>
      </c>
      <c r="I55" s="79">
        <f t="shared" si="1"/>
        <v>136.4072906263127</v>
      </c>
    </row>
    <row r="56" spans="1:9" ht="15">
      <c r="A56" s="198">
        <v>9</v>
      </c>
      <c r="B56" s="95" t="s">
        <v>46</v>
      </c>
      <c r="C56" s="96">
        <f>C58+C66+C67+C68+C69+C72+C73+C74+C75+C76+C77+C78</f>
        <v>341.5</v>
      </c>
      <c r="D56" s="97">
        <v>1217.1</v>
      </c>
      <c r="E56" s="97">
        <f>E58+E66+E67+E68+E69+E72+E73+E74+E75+E76+E77+E78</f>
        <v>1209</v>
      </c>
      <c r="F56" s="98">
        <f>F58+F66+F67+F68+F69+F72+F73+F74+F75+F76+F77+F78</f>
        <v>1248</v>
      </c>
      <c r="G56" s="55">
        <f t="shared" si="2"/>
        <v>103.2258064516129</v>
      </c>
      <c r="H56" s="56">
        <f t="shared" si="0"/>
        <v>102.53882178949965</v>
      </c>
      <c r="I56" s="81">
        <f t="shared" si="1"/>
        <v>365.4465592972182</v>
      </c>
    </row>
    <row r="57" spans="1:9" ht="15">
      <c r="A57" s="199"/>
      <c r="B57" s="29" t="s">
        <v>17</v>
      </c>
      <c r="C57" s="22">
        <f>C56/C7*1000/3</f>
        <v>156.36446886446888</v>
      </c>
      <c r="D57" s="23">
        <v>831.4</v>
      </c>
      <c r="E57" s="23">
        <f>E56/E7*1000/3</f>
        <v>829.2181069958847</v>
      </c>
      <c r="F57" s="32">
        <f>F56/F7*1000/3</f>
        <v>855.9670781893004</v>
      </c>
      <c r="G57" s="20">
        <f t="shared" si="2"/>
        <v>103.22580645161293</v>
      </c>
      <c r="H57" s="21">
        <f t="shared" si="0"/>
        <v>102.95490476176334</v>
      </c>
      <c r="I57" s="84">
        <f t="shared" si="1"/>
        <v>547.4178912929523</v>
      </c>
    </row>
    <row r="58" spans="1:9" ht="15">
      <c r="A58" s="199"/>
      <c r="B58" s="29" t="s">
        <v>47</v>
      </c>
      <c r="C58" s="33">
        <f>SUM(C59:C65)</f>
        <v>0</v>
      </c>
      <c r="D58" s="34"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9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9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9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9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9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9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9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9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9"/>
      <c r="B67" s="7" t="s">
        <v>56</v>
      </c>
      <c r="C67" s="6">
        <v>35.5</v>
      </c>
      <c r="D67" s="10">
        <v>930</v>
      </c>
      <c r="E67" s="10">
        <v>470</v>
      </c>
      <c r="F67" s="10">
        <v>470</v>
      </c>
      <c r="G67" s="20">
        <f t="shared" si="2"/>
        <v>100</v>
      </c>
      <c r="H67" s="21">
        <f t="shared" si="0"/>
        <v>50.53763440860215</v>
      </c>
      <c r="I67" s="84">
        <f t="shared" si="1"/>
        <v>1323.943661971831</v>
      </c>
    </row>
    <row r="68" spans="1:9" ht="15">
      <c r="A68" s="199"/>
      <c r="B68" s="7" t="s">
        <v>57</v>
      </c>
      <c r="C68" s="6">
        <v>0</v>
      </c>
      <c r="D68" s="10">
        <v>365</v>
      </c>
      <c r="E68" s="10">
        <v>140</v>
      </c>
      <c r="F68" s="10">
        <v>180</v>
      </c>
      <c r="G68" s="20">
        <f t="shared" si="2"/>
        <v>128.57142857142858</v>
      </c>
      <c r="H68" s="21">
        <f t="shared" si="0"/>
        <v>49.31506849315068</v>
      </c>
      <c r="I68" s="84" t="e">
        <f t="shared" si="1"/>
        <v>#DIV/0!</v>
      </c>
    </row>
    <row r="69" spans="1:9" ht="15">
      <c r="A69" s="199"/>
      <c r="B69" s="29" t="s">
        <v>58</v>
      </c>
      <c r="C69" s="33">
        <f>C70+C71</f>
        <v>300</v>
      </c>
      <c r="D69" s="34">
        <v>567</v>
      </c>
      <c r="E69" s="34">
        <f>E70+E71</f>
        <v>590</v>
      </c>
      <c r="F69" s="30">
        <f>F70+F71</f>
        <v>590</v>
      </c>
      <c r="G69" s="20">
        <f t="shared" si="2"/>
        <v>100</v>
      </c>
      <c r="H69" s="21">
        <f t="shared" si="0"/>
        <v>104.05643738977074</v>
      </c>
      <c r="I69" s="84">
        <f t="shared" si="1"/>
        <v>196.66666666666666</v>
      </c>
    </row>
    <row r="70" spans="1:9" ht="15">
      <c r="A70" s="199"/>
      <c r="B70" s="7" t="s">
        <v>59</v>
      </c>
      <c r="C70" s="6">
        <v>200</v>
      </c>
      <c r="D70" s="10">
        <v>720</v>
      </c>
      <c r="E70" s="10">
        <v>370</v>
      </c>
      <c r="F70" s="10">
        <v>370</v>
      </c>
      <c r="G70" s="20">
        <f t="shared" si="2"/>
        <v>100</v>
      </c>
      <c r="H70" s="21">
        <f t="shared" si="0"/>
        <v>51.388888888888886</v>
      </c>
      <c r="I70" s="84">
        <f t="shared" si="1"/>
        <v>185</v>
      </c>
    </row>
    <row r="71" spans="1:9" ht="15">
      <c r="A71" s="199"/>
      <c r="B71" s="7" t="s">
        <v>60</v>
      </c>
      <c r="C71" s="6">
        <v>100</v>
      </c>
      <c r="D71" s="15">
        <v>410</v>
      </c>
      <c r="E71" s="15">
        <v>220</v>
      </c>
      <c r="F71" s="15">
        <v>220</v>
      </c>
      <c r="G71" s="20">
        <f t="shared" si="2"/>
        <v>100</v>
      </c>
      <c r="H71" s="21">
        <f t="shared" si="0"/>
        <v>53.65853658536586</v>
      </c>
      <c r="I71" s="84">
        <f t="shared" si="1"/>
        <v>220.00000000000003</v>
      </c>
    </row>
    <row r="72" spans="1:10" ht="15">
      <c r="A72" s="199"/>
      <c r="B72" s="7" t="s">
        <v>61</v>
      </c>
      <c r="C72" s="6">
        <v>1</v>
      </c>
      <c r="D72" s="10">
        <v>1.6</v>
      </c>
      <c r="E72" s="10">
        <v>1</v>
      </c>
      <c r="F72" s="13">
        <v>0</v>
      </c>
      <c r="G72" s="20">
        <f t="shared" si="2"/>
        <v>0</v>
      </c>
      <c r="H72" s="21">
        <f t="shared" si="0"/>
        <v>0</v>
      </c>
      <c r="I72" s="84">
        <f t="shared" si="1"/>
        <v>0</v>
      </c>
      <c r="J72" s="182" t="s">
        <v>221</v>
      </c>
    </row>
    <row r="73" spans="1:9" ht="15">
      <c r="A73" s="199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9"/>
      <c r="B74" s="7" t="s">
        <v>63</v>
      </c>
      <c r="C74" s="6">
        <v>3</v>
      </c>
      <c r="D74" s="10">
        <v>8.1</v>
      </c>
      <c r="E74" s="10">
        <v>8</v>
      </c>
      <c r="F74" s="10">
        <v>8</v>
      </c>
      <c r="G74" s="20">
        <f t="shared" si="2"/>
        <v>100</v>
      </c>
      <c r="H74" s="21">
        <f t="shared" si="0"/>
        <v>98.76543209876544</v>
      </c>
      <c r="I74" s="84">
        <f t="shared" si="1"/>
        <v>266.66666666666663</v>
      </c>
    </row>
    <row r="75" spans="1:10" ht="15">
      <c r="A75" s="199"/>
      <c r="B75" s="7" t="s">
        <v>64</v>
      </c>
      <c r="C75" s="6"/>
      <c r="D75" s="10"/>
      <c r="E75" s="10">
        <v>0</v>
      </c>
      <c r="F75" s="13">
        <v>0</v>
      </c>
      <c r="G75" s="20" t="e">
        <f t="shared" si="2"/>
        <v>#DIV/0!</v>
      </c>
      <c r="H75" s="21" t="e">
        <f aca="true" t="shared" si="3" ref="H75:H119">F75/D75*100</f>
        <v>#DIV/0!</v>
      </c>
      <c r="I75" s="84" t="e">
        <f aca="true" t="shared" si="4" ref="I75:I119">F75/C75*100</f>
        <v>#DIV/0!</v>
      </c>
      <c r="J75" s="182" t="s">
        <v>220</v>
      </c>
    </row>
    <row r="76" spans="1:9" ht="15">
      <c r="A76" s="199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9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00"/>
      <c r="B78" s="59" t="s">
        <v>158</v>
      </c>
      <c r="C78" s="60">
        <v>2</v>
      </c>
      <c r="D78" s="61">
        <v>0</v>
      </c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4">
        <v>10</v>
      </c>
      <c r="B79" s="99" t="s">
        <v>67</v>
      </c>
      <c r="C79" s="96">
        <f>C80+C81</f>
        <v>554</v>
      </c>
      <c r="D79" s="97">
        <v>1219</v>
      </c>
      <c r="E79" s="97">
        <v>614</v>
      </c>
      <c r="F79" s="100">
        <f>F80+F81</f>
        <v>614</v>
      </c>
      <c r="G79" s="55">
        <f t="shared" si="5"/>
        <v>100</v>
      </c>
      <c r="H79" s="56">
        <f t="shared" si="3"/>
        <v>50.36915504511895</v>
      </c>
      <c r="I79" s="81">
        <f t="shared" si="4"/>
        <v>110.83032490974729</v>
      </c>
      <c r="J79" s="3"/>
    </row>
    <row r="80" spans="1:10" ht="15">
      <c r="A80" s="195"/>
      <c r="B80" s="7" t="s">
        <v>68</v>
      </c>
      <c r="C80" s="6"/>
      <c r="D80" s="10">
        <v>100</v>
      </c>
      <c r="E80" s="10">
        <v>614</v>
      </c>
      <c r="F80" s="16">
        <v>614</v>
      </c>
      <c r="G80" s="20">
        <f t="shared" si="5"/>
        <v>100</v>
      </c>
      <c r="H80" s="21">
        <f t="shared" si="3"/>
        <v>614</v>
      </c>
      <c r="I80" s="84" t="e">
        <f t="shared" si="4"/>
        <v>#DIV/0!</v>
      </c>
      <c r="J80" s="3"/>
    </row>
    <row r="81" spans="1:10" ht="15">
      <c r="A81" s="195"/>
      <c r="B81" s="5" t="s">
        <v>69</v>
      </c>
      <c r="C81" s="6">
        <v>554</v>
      </c>
      <c r="D81" s="10">
        <v>1119</v>
      </c>
      <c r="E81" s="10">
        <v>0</v>
      </c>
      <c r="F81" s="16">
        <v>0</v>
      </c>
      <c r="G81" s="20" t="e">
        <f t="shared" si="5"/>
        <v>#DIV/0!</v>
      </c>
      <c r="H81" s="21">
        <f t="shared" si="3"/>
        <v>0</v>
      </c>
      <c r="I81" s="84">
        <f t="shared" si="4"/>
        <v>0</v>
      </c>
      <c r="J81" s="3"/>
    </row>
    <row r="82" spans="1:10" ht="39.75" thickBot="1">
      <c r="A82" s="196"/>
      <c r="B82" s="93" t="s">
        <v>70</v>
      </c>
      <c r="C82" s="60"/>
      <c r="D82" s="61">
        <v>0</v>
      </c>
      <c r="E82" s="61">
        <v>0</v>
      </c>
      <c r="F82" s="101">
        <v>0</v>
      </c>
      <c r="G82" s="62" t="e">
        <f t="shared" si="5"/>
        <v>#DIV/0!</v>
      </c>
      <c r="H82" s="63" t="e">
        <f t="shared" si="3"/>
        <v>#DIV/0!</v>
      </c>
      <c r="I82" s="79" t="e">
        <f t="shared" si="4"/>
        <v>#DIV/0!</v>
      </c>
      <c r="J82" s="3"/>
    </row>
    <row r="83" spans="1:10" ht="15">
      <c r="A83" s="194">
        <v>11</v>
      </c>
      <c r="B83" s="65" t="s">
        <v>71</v>
      </c>
      <c r="C83" s="65">
        <v>9890</v>
      </c>
      <c r="D83" s="94">
        <v>13049</v>
      </c>
      <c r="E83" s="94">
        <v>13049</v>
      </c>
      <c r="F83" s="94">
        <v>13049</v>
      </c>
      <c r="G83" s="55">
        <f t="shared" si="5"/>
        <v>100</v>
      </c>
      <c r="H83" s="56">
        <f t="shared" si="3"/>
        <v>100</v>
      </c>
      <c r="I83" s="81">
        <f t="shared" si="4"/>
        <v>131.9413549039434</v>
      </c>
      <c r="J83" s="3"/>
    </row>
    <row r="84" spans="1:10" ht="26.25">
      <c r="A84" s="195"/>
      <c r="B84" s="24" t="s">
        <v>72</v>
      </c>
      <c r="C84" s="35">
        <f>C83/C7</f>
        <v>13.585164835164836</v>
      </c>
      <c r="D84" s="36">
        <v>25.28875968992248</v>
      </c>
      <c r="E84" s="36">
        <v>27.2</v>
      </c>
      <c r="F84" s="37">
        <f>F83/F7</f>
        <v>26.849794238683128</v>
      </c>
      <c r="G84" s="20">
        <f t="shared" si="5"/>
        <v>98.71247881868797</v>
      </c>
      <c r="H84" s="21">
        <f t="shared" si="3"/>
        <v>106.17283950617285</v>
      </c>
      <c r="I84" s="84">
        <f t="shared" si="4"/>
        <v>197.64054808656536</v>
      </c>
      <c r="J84" s="3"/>
    </row>
    <row r="85" spans="1:10" ht="52.5" thickBot="1">
      <c r="A85" s="196"/>
      <c r="B85" s="82" t="s">
        <v>73</v>
      </c>
      <c r="C85" s="71">
        <f>C82/C83*100</f>
        <v>0</v>
      </c>
      <c r="D85" s="72">
        <v>0</v>
      </c>
      <c r="E85" s="72">
        <v>1.3</v>
      </c>
      <c r="F85" s="103">
        <f>F82/F83*100</f>
        <v>0</v>
      </c>
      <c r="G85" s="62">
        <f t="shared" si="5"/>
        <v>0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4">
        <v>12</v>
      </c>
      <c r="B86" s="80" t="s">
        <v>74</v>
      </c>
      <c r="C86" s="52">
        <v>2</v>
      </c>
      <c r="D86" s="53">
        <v>0</v>
      </c>
      <c r="E86" s="53">
        <v>0</v>
      </c>
      <c r="F86" s="104">
        <v>0</v>
      </c>
      <c r="G86" s="55" t="e">
        <f t="shared" si="5"/>
        <v>#DIV/0!</v>
      </c>
      <c r="H86" s="56" t="e">
        <f t="shared" si="3"/>
        <v>#DIV/0!</v>
      </c>
      <c r="I86" s="81">
        <f t="shared" si="4"/>
        <v>0</v>
      </c>
      <c r="J86" s="3"/>
    </row>
    <row r="87" spans="1:10" ht="27" thickBot="1">
      <c r="A87" s="196"/>
      <c r="B87" s="82" t="s">
        <v>75</v>
      </c>
      <c r="C87" s="76">
        <f>C86*1000/C7</f>
        <v>2.7472527472527473</v>
      </c>
      <c r="D87" s="106">
        <v>0</v>
      </c>
      <c r="E87" s="106">
        <f>E86*1000/E7</f>
        <v>0</v>
      </c>
      <c r="F87" s="106">
        <f>F86*1000/F7</f>
        <v>0</v>
      </c>
      <c r="G87" s="62" t="e">
        <f t="shared" si="5"/>
        <v>#DIV/0!</v>
      </c>
      <c r="H87" s="63" t="e">
        <f t="shared" si="3"/>
        <v>#DIV/0!</v>
      </c>
      <c r="I87" s="79">
        <f t="shared" si="4"/>
        <v>0</v>
      </c>
      <c r="J87" s="3"/>
    </row>
    <row r="88" spans="1:10" ht="26.25">
      <c r="A88" s="194">
        <v>13</v>
      </c>
      <c r="B88" s="80" t="s">
        <v>76</v>
      </c>
      <c r="C88" s="52">
        <v>1</v>
      </c>
      <c r="D88" s="53">
        <v>4</v>
      </c>
      <c r="E88" s="53">
        <v>3</v>
      </c>
      <c r="F88" s="53">
        <v>3</v>
      </c>
      <c r="G88" s="55">
        <f t="shared" si="5"/>
        <v>100</v>
      </c>
      <c r="H88" s="56">
        <f t="shared" si="3"/>
        <v>75</v>
      </c>
      <c r="I88" s="81">
        <f t="shared" si="4"/>
        <v>300</v>
      </c>
      <c r="J88" s="3"/>
    </row>
    <row r="89" spans="1:10" ht="26.25">
      <c r="A89" s="195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6"/>
      <c r="B90" s="82" t="s">
        <v>78</v>
      </c>
      <c r="C90" s="76">
        <f>(C88+C89)*1000/C7</f>
        <v>1.3736263736263736</v>
      </c>
      <c r="D90" s="106">
        <v>10</v>
      </c>
      <c r="E90" s="106">
        <v>1</v>
      </c>
      <c r="F90" s="106">
        <v>1</v>
      </c>
      <c r="G90" s="62">
        <f t="shared" si="5"/>
        <v>100</v>
      </c>
      <c r="H90" s="63">
        <f t="shared" si="3"/>
        <v>10</v>
      </c>
      <c r="I90" s="79">
        <f t="shared" si="4"/>
        <v>72.8</v>
      </c>
      <c r="J90" s="3"/>
    </row>
    <row r="91" spans="1:10" ht="50.25" customHeight="1">
      <c r="A91" s="194">
        <v>14</v>
      </c>
      <c r="B91" s="80" t="s">
        <v>79</v>
      </c>
      <c r="C91" s="52">
        <v>0</v>
      </c>
      <c r="D91" s="53">
        <v>295</v>
      </c>
      <c r="E91" s="53">
        <v>295</v>
      </c>
      <c r="F91" s="53">
        <v>295</v>
      </c>
      <c r="G91" s="55">
        <f t="shared" si="5"/>
        <v>100</v>
      </c>
      <c r="H91" s="56">
        <f t="shared" si="3"/>
        <v>100</v>
      </c>
      <c r="I91" s="81" t="e">
        <f t="shared" si="4"/>
        <v>#DIV/0!</v>
      </c>
      <c r="J91" s="3"/>
    </row>
    <row r="92" spans="1:10" ht="39.75" thickBot="1">
      <c r="A92" s="196"/>
      <c r="B92" s="82" t="s">
        <v>80</v>
      </c>
      <c r="C92" s="105">
        <f>C91/C7*100</f>
        <v>0</v>
      </c>
      <c r="D92" s="72">
        <v>60.5</v>
      </c>
      <c r="E92" s="72">
        <f>E91/E7*100</f>
        <v>60.69958847736625</v>
      </c>
      <c r="F92" s="72">
        <f>F91/F7*100</f>
        <v>60.69958847736625</v>
      </c>
      <c r="G92" s="62">
        <f t="shared" si="5"/>
        <v>100</v>
      </c>
      <c r="H92" s="63">
        <f t="shared" si="3"/>
        <v>100.32989830969628</v>
      </c>
      <c r="I92" s="79" t="e">
        <f t="shared" si="4"/>
        <v>#DIV/0!</v>
      </c>
      <c r="J92" s="3"/>
    </row>
    <row r="93" spans="1:10" ht="15">
      <c r="A93" s="194">
        <v>15</v>
      </c>
      <c r="B93" s="65" t="s">
        <v>81</v>
      </c>
      <c r="C93" s="52">
        <v>0</v>
      </c>
      <c r="D93" s="53">
        <v>7</v>
      </c>
      <c r="E93" s="158">
        <v>2</v>
      </c>
      <c r="F93" s="158">
        <v>5</v>
      </c>
      <c r="G93" s="55">
        <f t="shared" si="5"/>
        <v>250</v>
      </c>
      <c r="H93" s="56">
        <f t="shared" si="3"/>
        <v>71.42857142857143</v>
      </c>
      <c r="I93" s="81" t="e">
        <f t="shared" si="4"/>
        <v>#DIV/0!</v>
      </c>
      <c r="J93" s="3"/>
    </row>
    <row r="94" spans="1:10" ht="15">
      <c r="A94" s="195"/>
      <c r="B94" s="7" t="s">
        <v>82</v>
      </c>
      <c r="C94" s="6">
        <v>0</v>
      </c>
      <c r="D94" s="10">
        <v>6</v>
      </c>
      <c r="E94" s="159">
        <v>2</v>
      </c>
      <c r="F94" s="159">
        <v>4</v>
      </c>
      <c r="G94" s="20">
        <f t="shared" si="5"/>
        <v>200</v>
      </c>
      <c r="H94" s="21">
        <f t="shared" si="3"/>
        <v>66.66666666666666</v>
      </c>
      <c r="I94" s="84" t="e">
        <f t="shared" si="4"/>
        <v>#DIV/0!</v>
      </c>
      <c r="J94" s="3"/>
    </row>
    <row r="95" spans="1:10" ht="15">
      <c r="A95" s="195"/>
      <c r="B95" s="29" t="s">
        <v>83</v>
      </c>
      <c r="C95" s="25" t="e">
        <f>C94/C93</f>
        <v>#DIV/0!</v>
      </c>
      <c r="D95" s="26">
        <v>0.8888888888888888</v>
      </c>
      <c r="E95" s="26">
        <f>E94/E93</f>
        <v>1</v>
      </c>
      <c r="F95" s="26">
        <f>F94/F93</f>
        <v>0.8</v>
      </c>
      <c r="G95" s="20">
        <f t="shared" si="5"/>
        <v>80</v>
      </c>
      <c r="H95" s="21">
        <f t="shared" si="3"/>
        <v>90.00000000000001</v>
      </c>
      <c r="I95" s="84" t="e">
        <f t="shared" si="4"/>
        <v>#DIV/0!</v>
      </c>
      <c r="J95" s="3"/>
    </row>
    <row r="96" spans="1:10" ht="39">
      <c r="A96" s="195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5"/>
      <c r="B97" s="24" t="s">
        <v>85</v>
      </c>
      <c r="C97" s="25" t="e">
        <f>C96/C93</f>
        <v>#DIV/0!</v>
      </c>
      <c r="D97" s="26">
        <v>0</v>
      </c>
      <c r="E97" s="26">
        <f>E96/E93</f>
        <v>0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5"/>
      <c r="B98" s="31" t="s">
        <v>86</v>
      </c>
      <c r="C98" s="39">
        <f>C93*100000/C7</f>
        <v>0</v>
      </c>
      <c r="D98" s="38">
        <v>1434</v>
      </c>
      <c r="E98" s="38">
        <f>E93*100000/E7</f>
        <v>411.52263374485597</v>
      </c>
      <c r="F98" s="39">
        <f>F93*100000/F7</f>
        <v>1028.80658436214</v>
      </c>
      <c r="G98" s="20">
        <f t="shared" si="5"/>
        <v>250.00000000000006</v>
      </c>
      <c r="H98" s="21">
        <f t="shared" si="3"/>
        <v>71.74383433487726</v>
      </c>
      <c r="I98" s="84" t="e">
        <f t="shared" si="4"/>
        <v>#DIV/0!</v>
      </c>
      <c r="J98" s="3"/>
    </row>
    <row r="99" spans="1:10" ht="15.75" thickBot="1">
      <c r="A99" s="196"/>
      <c r="B99" s="59" t="s">
        <v>87</v>
      </c>
      <c r="C99" s="60">
        <v>0</v>
      </c>
      <c r="D99" s="61">
        <v>0</v>
      </c>
      <c r="E99" s="161">
        <v>0</v>
      </c>
      <c r="F99" s="162">
        <v>0</v>
      </c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26.21</v>
      </c>
      <c r="D100" s="110">
        <v>46.5</v>
      </c>
      <c r="E100" s="110">
        <v>90</v>
      </c>
      <c r="F100" s="109">
        <v>44.7</v>
      </c>
      <c r="G100" s="111">
        <f t="shared" si="5"/>
        <v>49.66666666666667</v>
      </c>
      <c r="H100" s="112">
        <f t="shared" si="3"/>
        <v>96.12903225806451</v>
      </c>
      <c r="I100" s="113">
        <f t="shared" si="4"/>
        <v>170.54559328500574</v>
      </c>
      <c r="J100" s="3"/>
    </row>
    <row r="101" spans="1:10" ht="42.75" customHeight="1">
      <c r="A101" s="194">
        <v>17</v>
      </c>
      <c r="B101" s="80" t="s">
        <v>89</v>
      </c>
      <c r="C101" s="52">
        <v>970</v>
      </c>
      <c r="D101" s="53">
        <v>346.6</v>
      </c>
      <c r="E101" s="53">
        <v>361</v>
      </c>
      <c r="F101" s="52">
        <v>215.7</v>
      </c>
      <c r="G101" s="55">
        <f t="shared" si="5"/>
        <v>59.750692520775615</v>
      </c>
      <c r="H101" s="56">
        <f t="shared" si="3"/>
        <v>62.233121754183486</v>
      </c>
      <c r="I101" s="81">
        <f t="shared" si="4"/>
        <v>22.237113402061855</v>
      </c>
      <c r="J101" s="3"/>
    </row>
    <row r="102" spans="1:10" ht="39" customHeight="1">
      <c r="A102" s="195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6"/>
      <c r="B103" s="82" t="s">
        <v>91</v>
      </c>
      <c r="C103" s="67">
        <f>C102/C101</f>
        <v>0</v>
      </c>
      <c r="D103" s="68"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4">
        <v>18</v>
      </c>
      <c r="B104" s="80" t="s">
        <v>92</v>
      </c>
      <c r="C104" s="52">
        <v>728</v>
      </c>
      <c r="D104" s="53">
        <v>516</v>
      </c>
      <c r="E104" s="53">
        <v>486</v>
      </c>
      <c r="F104" s="114">
        <v>0</v>
      </c>
      <c r="G104" s="55">
        <f t="shared" si="5"/>
        <v>0</v>
      </c>
      <c r="H104" s="56">
        <f t="shared" si="3"/>
        <v>0</v>
      </c>
      <c r="I104" s="81">
        <f t="shared" si="4"/>
        <v>0</v>
      </c>
      <c r="J104" s="3"/>
    </row>
    <row r="105" spans="1:10" ht="52.5" thickBot="1">
      <c r="A105" s="196"/>
      <c r="B105" s="82" t="s">
        <v>93</v>
      </c>
      <c r="C105" s="115">
        <f>C104/C7</f>
        <v>1</v>
      </c>
      <c r="D105" s="116">
        <v>1</v>
      </c>
      <c r="E105" s="116">
        <f>E104/E7</f>
        <v>1</v>
      </c>
      <c r="F105" s="117">
        <f>F104/F7</f>
        <v>0</v>
      </c>
      <c r="G105" s="62">
        <f t="shared" si="5"/>
        <v>0</v>
      </c>
      <c r="H105" s="63">
        <f t="shared" si="3"/>
        <v>0</v>
      </c>
      <c r="I105" s="79">
        <f t="shared" si="4"/>
        <v>0</v>
      </c>
      <c r="J105" s="3"/>
    </row>
    <row r="106" spans="1:10" ht="39">
      <c r="A106" s="194">
        <v>19</v>
      </c>
      <c r="B106" s="80" t="s">
        <v>159</v>
      </c>
      <c r="C106" s="52">
        <v>11.5</v>
      </c>
      <c r="D106" s="53">
        <v>11.5</v>
      </c>
      <c r="E106" s="158">
        <v>11.5</v>
      </c>
      <c r="F106" s="158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5"/>
      <c r="B107" s="8" t="s">
        <v>160</v>
      </c>
      <c r="C107" s="6">
        <v>11.5</v>
      </c>
      <c r="D107" s="10">
        <v>5.4</v>
      </c>
      <c r="E107" s="159">
        <v>5.4</v>
      </c>
      <c r="F107" s="159">
        <v>5.4</v>
      </c>
      <c r="G107" s="20">
        <f t="shared" si="5"/>
        <v>100</v>
      </c>
      <c r="H107" s="21">
        <f t="shared" si="3"/>
        <v>100</v>
      </c>
      <c r="I107" s="84">
        <f t="shared" si="4"/>
        <v>46.95652173913044</v>
      </c>
      <c r="J107" s="3"/>
    </row>
    <row r="108" spans="1:10" ht="104.25" customHeight="1" thickBot="1">
      <c r="A108" s="196"/>
      <c r="B108" s="82" t="s">
        <v>96</v>
      </c>
      <c r="C108" s="115">
        <f>C107/C106</f>
        <v>1</v>
      </c>
      <c r="D108" s="116">
        <v>0.46956521739130436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100</v>
      </c>
      <c r="I108" s="79">
        <f t="shared" si="4"/>
        <v>46.95652173913044</v>
      </c>
      <c r="J108" s="3"/>
    </row>
    <row r="109" spans="1:10" ht="26.25">
      <c r="A109" s="194">
        <v>20</v>
      </c>
      <c r="B109" s="80" t="s">
        <v>150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5"/>
      <c r="B110" s="8" t="s">
        <v>151</v>
      </c>
      <c r="C110" s="6"/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 t="e">
        <f t="shared" si="4"/>
        <v>#DIV/0!</v>
      </c>
      <c r="J110" s="3"/>
    </row>
    <row r="111" spans="1:10" ht="65.25" thickBot="1">
      <c r="A111" s="196"/>
      <c r="B111" s="82" t="s">
        <v>97</v>
      </c>
      <c r="C111" s="115">
        <f>C110/C109</f>
        <v>0</v>
      </c>
      <c r="D111" s="116">
        <v>0.13032394852324836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100</v>
      </c>
      <c r="I111" s="79" t="e">
        <f t="shared" si="4"/>
        <v>#DIV/0!</v>
      </c>
      <c r="J111" s="3"/>
    </row>
    <row r="112" spans="1:10" ht="39">
      <c r="A112" s="194">
        <v>21</v>
      </c>
      <c r="B112" s="80" t="s">
        <v>105</v>
      </c>
      <c r="C112" s="52">
        <v>35</v>
      </c>
      <c r="D112" s="53">
        <v>15</v>
      </c>
      <c r="E112" s="53">
        <v>15</v>
      </c>
      <c r="F112" s="157">
        <v>15</v>
      </c>
      <c r="G112" s="55">
        <f t="shared" si="5"/>
        <v>100</v>
      </c>
      <c r="H112" s="56">
        <f t="shared" si="3"/>
        <v>100</v>
      </c>
      <c r="I112" s="81">
        <f t="shared" si="4"/>
        <v>42.857142857142854</v>
      </c>
      <c r="J112" s="3"/>
    </row>
    <row r="113" spans="1:10" ht="26.25">
      <c r="A113" s="195"/>
      <c r="B113" s="8" t="s">
        <v>98</v>
      </c>
      <c r="C113" s="6">
        <v>0</v>
      </c>
      <c r="D113" s="10">
        <v>15</v>
      </c>
      <c r="E113" s="10">
        <v>15</v>
      </c>
      <c r="F113" s="10">
        <v>15</v>
      </c>
      <c r="G113" s="20">
        <f t="shared" si="5"/>
        <v>100</v>
      </c>
      <c r="H113" s="21">
        <f t="shared" si="3"/>
        <v>100</v>
      </c>
      <c r="I113" s="84" t="e">
        <f t="shared" si="4"/>
        <v>#DIV/0!</v>
      </c>
      <c r="J113" s="182" t="s">
        <v>219</v>
      </c>
    </row>
    <row r="114" spans="1:10" ht="27" thickBot="1">
      <c r="A114" s="196"/>
      <c r="B114" s="82" t="s">
        <v>99</v>
      </c>
      <c r="C114" s="115">
        <f>C113/C112</f>
        <v>0</v>
      </c>
      <c r="D114" s="116">
        <v>1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100</v>
      </c>
      <c r="I114" s="79" t="e">
        <f t="shared" si="4"/>
        <v>#DIV/0!</v>
      </c>
      <c r="J114" s="3"/>
    </row>
    <row r="115" spans="1:10" ht="42" customHeight="1">
      <c r="A115" s="194">
        <v>22</v>
      </c>
      <c r="B115" s="80" t="s">
        <v>100</v>
      </c>
      <c r="C115" s="52">
        <v>1530</v>
      </c>
      <c r="D115" s="53">
        <v>1647</v>
      </c>
      <c r="E115" s="53">
        <v>913</v>
      </c>
      <c r="F115" s="118">
        <v>1716</v>
      </c>
      <c r="G115" s="55">
        <f t="shared" si="5"/>
        <v>187.95180722891567</v>
      </c>
      <c r="H115" s="56">
        <f t="shared" si="3"/>
        <v>104.18943533697632</v>
      </c>
      <c r="I115" s="81">
        <f t="shared" si="4"/>
        <v>112.15686274509804</v>
      </c>
      <c r="J115" s="3"/>
    </row>
    <row r="116" spans="1:10" ht="51.75">
      <c r="A116" s="195"/>
      <c r="B116" s="8" t="s">
        <v>101</v>
      </c>
      <c r="C116" s="6">
        <v>0</v>
      </c>
      <c r="D116" s="15">
        <v>60</v>
      </c>
      <c r="E116" s="10">
        <v>325</v>
      </c>
      <c r="F116" s="14">
        <v>0</v>
      </c>
      <c r="G116" s="20">
        <f t="shared" si="5"/>
        <v>0</v>
      </c>
      <c r="H116" s="21">
        <f t="shared" si="3"/>
        <v>0</v>
      </c>
      <c r="I116" s="84" t="e">
        <f t="shared" si="4"/>
        <v>#DIV/0!</v>
      </c>
      <c r="J116" s="3"/>
    </row>
    <row r="117" spans="1:10" ht="52.5" thickBot="1">
      <c r="A117" s="196"/>
      <c r="B117" s="82" t="s">
        <v>102</v>
      </c>
      <c r="C117" s="115">
        <f>C116/C7</f>
        <v>0</v>
      </c>
      <c r="D117" s="116">
        <v>0.174418604651163</v>
      </c>
      <c r="E117" s="116">
        <f>E116/E7</f>
        <v>0.668724279835391</v>
      </c>
      <c r="F117" s="115">
        <f>F116/F7</f>
        <v>0</v>
      </c>
      <c r="G117" s="62">
        <f t="shared" si="5"/>
        <v>0</v>
      </c>
      <c r="H117" s="63">
        <f t="shared" si="3"/>
        <v>0</v>
      </c>
      <c r="I117" s="79" t="e">
        <f t="shared" si="4"/>
        <v>#DIV/0!</v>
      </c>
      <c r="J117" s="3"/>
    </row>
    <row r="118" spans="1:10" ht="48.75" customHeight="1">
      <c r="A118" s="194">
        <v>23</v>
      </c>
      <c r="B118" s="80" t="s">
        <v>103</v>
      </c>
      <c r="C118" s="52">
        <v>115</v>
      </c>
      <c r="D118" s="53">
        <v>145</v>
      </c>
      <c r="E118" s="53">
        <v>183</v>
      </c>
      <c r="F118" s="52">
        <v>183</v>
      </c>
      <c r="G118" s="55">
        <f t="shared" si="5"/>
        <v>100</v>
      </c>
      <c r="H118" s="56">
        <f t="shared" si="3"/>
        <v>126.20689655172414</v>
      </c>
      <c r="I118" s="81">
        <f t="shared" si="4"/>
        <v>159.1304347826087</v>
      </c>
      <c r="J118" s="3"/>
    </row>
    <row r="119" spans="1:10" ht="39.75" thickBot="1">
      <c r="A119" s="196"/>
      <c r="B119" s="82" t="s">
        <v>104</v>
      </c>
      <c r="C119" s="115">
        <f>C118/C7</f>
        <v>0.15796703296703296</v>
      </c>
      <c r="D119" s="116">
        <v>0.296511627906977</v>
      </c>
      <c r="E119" s="116">
        <f>E118/E7</f>
        <v>0.3765432098765432</v>
      </c>
      <c r="F119" s="115">
        <f>F118/F7</f>
        <v>0.3765432098765432</v>
      </c>
      <c r="G119" s="62">
        <f t="shared" si="5"/>
        <v>100</v>
      </c>
      <c r="H119" s="63">
        <f t="shared" si="3"/>
        <v>126.99104333091252</v>
      </c>
      <c r="I119" s="79">
        <f t="shared" si="4"/>
        <v>238.36822329575952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195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147</v>
      </c>
      <c r="C122" s="1"/>
      <c r="D122" s="1"/>
      <c r="E122" s="1" t="s">
        <v>164</v>
      </c>
      <c r="F122" s="1"/>
      <c r="G122" s="1"/>
      <c r="H122" s="1"/>
      <c r="I122" s="1"/>
      <c r="J122" s="3"/>
    </row>
    <row r="123" spans="1:10" ht="15">
      <c r="A123" s="2"/>
      <c r="B123" s="2" t="s">
        <v>165</v>
      </c>
      <c r="C123" s="1"/>
      <c r="D123" s="1"/>
      <c r="E123" s="197"/>
      <c r="F123" s="19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79:A82"/>
    <mergeCell ref="A7:A10"/>
    <mergeCell ref="A1:I1"/>
    <mergeCell ref="A2:I2"/>
    <mergeCell ref="A3:I3"/>
    <mergeCell ref="A5:A6"/>
    <mergeCell ref="B5:B6"/>
    <mergeCell ref="A24:A51"/>
    <mergeCell ref="A106:A108"/>
    <mergeCell ref="A109:A111"/>
    <mergeCell ref="A83:A85"/>
    <mergeCell ref="A11:A17"/>
    <mergeCell ref="A18:A19"/>
    <mergeCell ref="A20:A21"/>
    <mergeCell ref="A22:A23"/>
    <mergeCell ref="A52:A53"/>
    <mergeCell ref="A54:A55"/>
    <mergeCell ref="A56:A78"/>
    <mergeCell ref="A112:A114"/>
    <mergeCell ref="A115:A117"/>
    <mergeCell ref="A118:A119"/>
    <mergeCell ref="E123:F123"/>
    <mergeCell ref="A86:A87"/>
    <mergeCell ref="A88:A90"/>
    <mergeCell ref="A91:A92"/>
    <mergeCell ref="A93:A99"/>
    <mergeCell ref="A101:A103"/>
    <mergeCell ref="A104:A105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1" t="s">
        <v>111</v>
      </c>
      <c r="B2" s="211"/>
      <c r="C2" s="211"/>
      <c r="D2" s="211"/>
    </row>
    <row r="3" spans="1:4" ht="12" customHeight="1">
      <c r="A3" s="212" t="s">
        <v>231</v>
      </c>
      <c r="B3" s="212"/>
      <c r="C3" s="212"/>
      <c r="D3" s="212"/>
    </row>
    <row r="4" spans="1:4" ht="13.5" customHeight="1">
      <c r="A4" s="121"/>
      <c r="B4" s="121"/>
      <c r="C4" s="121"/>
      <c r="D4" s="181"/>
    </row>
    <row r="5" spans="1:4" ht="16.5" customHeight="1">
      <c r="A5" s="210" t="s">
        <v>112</v>
      </c>
      <c r="B5" s="210"/>
      <c r="C5" s="210"/>
      <c r="D5" s="210"/>
    </row>
    <row r="6" spans="1:4" ht="15">
      <c r="A6" s="122" t="s">
        <v>113</v>
      </c>
      <c r="B6" s="123" t="s">
        <v>114</v>
      </c>
      <c r="C6" s="122" t="s">
        <v>115</v>
      </c>
      <c r="D6" s="122" t="s">
        <v>116</v>
      </c>
    </row>
    <row r="7" spans="1:4" ht="15">
      <c r="A7" s="124" t="s">
        <v>117</v>
      </c>
      <c r="B7" s="125" t="s">
        <v>118</v>
      </c>
      <c r="C7" s="126" t="s">
        <v>119</v>
      </c>
      <c r="D7" s="126" t="s">
        <v>120</v>
      </c>
    </row>
    <row r="8" spans="1:4" ht="15">
      <c r="A8" s="127" t="s">
        <v>121</v>
      </c>
      <c r="B8" s="128"/>
      <c r="C8" s="129"/>
      <c r="D8" s="129"/>
    </row>
    <row r="9" spans="1:4" ht="14.25">
      <c r="A9" s="130" t="s">
        <v>122</v>
      </c>
      <c r="B9" s="131">
        <v>154.4</v>
      </c>
      <c r="C9" s="132">
        <v>65</v>
      </c>
      <c r="D9" s="133">
        <f>B9/10*C9</f>
        <v>1003.6000000000001</v>
      </c>
    </row>
    <row r="10" spans="1:4" ht="14.25">
      <c r="A10" s="130" t="s">
        <v>123</v>
      </c>
      <c r="B10" s="131"/>
      <c r="C10" s="132">
        <v>104</v>
      </c>
      <c r="D10" s="133">
        <f>B10/10*C10</f>
        <v>0</v>
      </c>
    </row>
    <row r="11" spans="1:4" ht="14.25">
      <c r="A11" s="130" t="s">
        <v>124</v>
      </c>
      <c r="B11" s="131"/>
      <c r="C11" s="132">
        <v>60</v>
      </c>
      <c r="D11" s="133">
        <f aca="true" t="shared" si="0" ref="D11:D20">B11/10*C11</f>
        <v>0</v>
      </c>
    </row>
    <row r="12" spans="1:4" ht="14.25">
      <c r="A12" s="130" t="s">
        <v>125</v>
      </c>
      <c r="B12" s="131"/>
      <c r="C12" s="132">
        <v>55</v>
      </c>
      <c r="D12" s="133">
        <f t="shared" si="0"/>
        <v>0</v>
      </c>
    </row>
    <row r="13" spans="1:4" ht="14.25">
      <c r="A13" s="130" t="s">
        <v>126</v>
      </c>
      <c r="B13" s="131"/>
      <c r="C13" s="132">
        <v>60</v>
      </c>
      <c r="D13" s="133">
        <f t="shared" si="0"/>
        <v>0</v>
      </c>
    </row>
    <row r="14" spans="1:4" ht="15">
      <c r="A14" s="134" t="s">
        <v>127</v>
      </c>
      <c r="B14" s="131"/>
      <c r="C14" s="132"/>
      <c r="D14" s="135">
        <f>D9+D10+D11+D12+D13</f>
        <v>1003.6000000000001</v>
      </c>
    </row>
    <row r="15" spans="1:4" ht="14.25">
      <c r="A15" s="130" t="s">
        <v>128</v>
      </c>
      <c r="B15" s="136">
        <v>0</v>
      </c>
      <c r="C15" s="132">
        <v>15</v>
      </c>
      <c r="D15" s="133">
        <f t="shared" si="0"/>
        <v>0</v>
      </c>
    </row>
    <row r="16" spans="1:4" ht="14.25">
      <c r="A16" s="129" t="s">
        <v>129</v>
      </c>
      <c r="B16" s="137"/>
      <c r="C16" s="133">
        <v>3.5</v>
      </c>
      <c r="D16" s="133">
        <f>B16*C16/1000</f>
        <v>0</v>
      </c>
    </row>
    <row r="17" spans="1:4" ht="14.25">
      <c r="A17" s="129" t="s">
        <v>130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131</v>
      </c>
      <c r="B18" s="138"/>
      <c r="C18" s="133">
        <v>10</v>
      </c>
      <c r="D18" s="133">
        <f t="shared" si="0"/>
        <v>0</v>
      </c>
    </row>
    <row r="19" spans="1:4" ht="14.25">
      <c r="A19" s="129" t="s">
        <v>132</v>
      </c>
      <c r="B19" s="138"/>
      <c r="C19" s="133">
        <v>12</v>
      </c>
      <c r="D19" s="133">
        <f t="shared" si="0"/>
        <v>0</v>
      </c>
    </row>
    <row r="20" spans="1:4" ht="14.25">
      <c r="A20" s="129" t="s">
        <v>133</v>
      </c>
      <c r="B20" s="138"/>
      <c r="C20" s="133">
        <v>9</v>
      </c>
      <c r="D20" s="133">
        <f t="shared" si="0"/>
        <v>0</v>
      </c>
    </row>
    <row r="21" spans="1:4" ht="15">
      <c r="A21" s="127" t="s">
        <v>134</v>
      </c>
      <c r="B21" s="138"/>
      <c r="C21" s="133"/>
      <c r="D21" s="135">
        <f>D14+D15+D16+D17+D18+D19+D20</f>
        <v>1003.6000000000001</v>
      </c>
    </row>
    <row r="22" spans="1:4" ht="14.25">
      <c r="A22" s="139"/>
      <c r="B22" s="139"/>
      <c r="C22" s="139"/>
      <c r="D22" s="139"/>
    </row>
    <row r="23" spans="1:4" ht="15.75" customHeight="1">
      <c r="A23" s="210" t="s">
        <v>135</v>
      </c>
      <c r="B23" s="210"/>
      <c r="C23" s="210"/>
      <c r="D23" s="210"/>
    </row>
    <row r="24" spans="1:4" s="140" customFormat="1" ht="15">
      <c r="A24" s="122" t="s">
        <v>136</v>
      </c>
      <c r="B24" s="123" t="s">
        <v>114</v>
      </c>
      <c r="C24" s="122" t="s">
        <v>115</v>
      </c>
      <c r="D24" s="122" t="s">
        <v>116</v>
      </c>
    </row>
    <row r="25" spans="1:4" s="140" customFormat="1" ht="15">
      <c r="A25" s="124" t="s">
        <v>117</v>
      </c>
      <c r="B25" s="125" t="s">
        <v>118</v>
      </c>
      <c r="C25" s="126" t="s">
        <v>119</v>
      </c>
      <c r="D25" s="126" t="s">
        <v>120</v>
      </c>
    </row>
    <row r="26" spans="1:4" s="140" customFormat="1" ht="15">
      <c r="A26" s="127" t="s">
        <v>121</v>
      </c>
      <c r="B26" s="129"/>
      <c r="C26" s="129"/>
      <c r="D26" s="127"/>
    </row>
    <row r="27" spans="1:4" ht="14.25">
      <c r="A27" s="129" t="s">
        <v>122</v>
      </c>
      <c r="B27" s="138">
        <v>161.2</v>
      </c>
      <c r="C27" s="133">
        <v>65</v>
      </c>
      <c r="D27" s="133">
        <f>B27/10*C27</f>
        <v>1047.7999999999997</v>
      </c>
    </row>
    <row r="28" spans="1:4" ht="14.25">
      <c r="A28" s="129" t="s">
        <v>123</v>
      </c>
      <c r="B28" s="138">
        <v>11</v>
      </c>
      <c r="C28" s="133">
        <v>104</v>
      </c>
      <c r="D28" s="133">
        <f>B28/10*C28</f>
        <v>114.4</v>
      </c>
    </row>
    <row r="29" spans="1:4" ht="14.25">
      <c r="A29" s="129" t="s">
        <v>124</v>
      </c>
      <c r="B29" s="138">
        <v>4</v>
      </c>
      <c r="C29" s="133">
        <v>60</v>
      </c>
      <c r="D29" s="133">
        <f>B29/10*C29</f>
        <v>24</v>
      </c>
    </row>
    <row r="30" spans="1:4" ht="14.25">
      <c r="A30" s="129" t="s">
        <v>125</v>
      </c>
      <c r="B30" s="138">
        <v>21</v>
      </c>
      <c r="C30" s="133">
        <v>55</v>
      </c>
      <c r="D30" s="133">
        <f>B30/10*C30</f>
        <v>115.5</v>
      </c>
    </row>
    <row r="31" spans="1:4" ht="14.25">
      <c r="A31" s="129" t="s">
        <v>126</v>
      </c>
      <c r="B31" s="138">
        <v>5.8</v>
      </c>
      <c r="C31" s="133">
        <v>60</v>
      </c>
      <c r="D31" s="133">
        <f>B31/10*C31</f>
        <v>34.8</v>
      </c>
    </row>
    <row r="32" spans="1:4" ht="15">
      <c r="A32" s="127" t="s">
        <v>127</v>
      </c>
      <c r="B32" s="135">
        <f>SUM(B27:B31)</f>
        <v>203</v>
      </c>
      <c r="C32" s="133"/>
      <c r="D32" s="135">
        <f>D27+D28+D29+D30+D31</f>
        <v>1336.4999999999998</v>
      </c>
    </row>
    <row r="33" spans="1:4" ht="14.25">
      <c r="A33" s="129" t="s">
        <v>128</v>
      </c>
      <c r="B33" s="138">
        <v>644.6</v>
      </c>
      <c r="C33" s="133">
        <v>15</v>
      </c>
      <c r="D33" s="133">
        <f>B33/10*C33</f>
        <v>966.9000000000001</v>
      </c>
    </row>
    <row r="34" spans="1:4" ht="14.25">
      <c r="A34" s="129" t="s">
        <v>129</v>
      </c>
      <c r="B34" s="138">
        <v>25100</v>
      </c>
      <c r="C34" s="133">
        <v>3.5</v>
      </c>
      <c r="D34" s="133">
        <f>B34*C34/1000</f>
        <v>87.85</v>
      </c>
    </row>
    <row r="35" spans="1:4" ht="14.25">
      <c r="A35" s="129" t="s">
        <v>130</v>
      </c>
      <c r="B35" s="138"/>
      <c r="C35" s="133">
        <v>37.5</v>
      </c>
      <c r="D35" s="133">
        <f>B35/10*C35</f>
        <v>0</v>
      </c>
    </row>
    <row r="36" spans="1:4" ht="14.25">
      <c r="A36" s="129" t="s">
        <v>131</v>
      </c>
      <c r="B36" s="138"/>
      <c r="C36" s="133">
        <v>10</v>
      </c>
      <c r="D36" s="133">
        <f>B36/10*C36</f>
        <v>0</v>
      </c>
    </row>
    <row r="37" spans="1:4" ht="14.25">
      <c r="A37" s="129" t="s">
        <v>132</v>
      </c>
      <c r="B37" s="138"/>
      <c r="C37" s="133">
        <v>12</v>
      </c>
      <c r="D37" s="133">
        <f>B37/10*C37</f>
        <v>0</v>
      </c>
    </row>
    <row r="38" spans="1:4" ht="14.25">
      <c r="A38" s="129" t="s">
        <v>133</v>
      </c>
      <c r="B38" s="138"/>
      <c r="C38" s="133">
        <v>9</v>
      </c>
      <c r="D38" s="133">
        <f>B38/10*C38</f>
        <v>0</v>
      </c>
    </row>
    <row r="39" spans="1:4" ht="15">
      <c r="A39" s="127" t="s">
        <v>134</v>
      </c>
      <c r="B39" s="138"/>
      <c r="C39" s="133"/>
      <c r="D39" s="141">
        <f>SUM(D32:D38)</f>
        <v>2391.2499999999995</v>
      </c>
    </row>
    <row r="41" spans="1:4" ht="15.75" customHeight="1">
      <c r="A41" s="210" t="s">
        <v>40</v>
      </c>
      <c r="B41" s="210"/>
      <c r="C41" s="210"/>
      <c r="D41" s="210"/>
    </row>
    <row r="42" spans="1:4" s="140" customFormat="1" ht="15">
      <c r="A42" s="122" t="s">
        <v>136</v>
      </c>
      <c r="B42" s="123" t="s">
        <v>114</v>
      </c>
      <c r="C42" s="122" t="s">
        <v>115</v>
      </c>
      <c r="D42" s="122" t="s">
        <v>116</v>
      </c>
    </row>
    <row r="43" spans="1:4" s="140" customFormat="1" ht="15">
      <c r="A43" s="124" t="s">
        <v>117</v>
      </c>
      <c r="B43" s="125" t="s">
        <v>118</v>
      </c>
      <c r="C43" s="126" t="s">
        <v>119</v>
      </c>
      <c r="D43" s="126" t="s">
        <v>120</v>
      </c>
    </row>
    <row r="44" spans="1:4" s="140" customFormat="1" ht="15">
      <c r="A44" s="127" t="s">
        <v>121</v>
      </c>
      <c r="B44" s="129"/>
      <c r="C44" s="129"/>
      <c r="D44" s="127"/>
    </row>
    <row r="45" spans="1:4" ht="14.25">
      <c r="A45" s="129" t="s">
        <v>122</v>
      </c>
      <c r="B45" s="138"/>
      <c r="C45" s="133">
        <v>65</v>
      </c>
      <c r="D45" s="133">
        <f>B45/10*C45</f>
        <v>0</v>
      </c>
    </row>
    <row r="46" spans="1:4" ht="14.25">
      <c r="A46" s="129" t="s">
        <v>123</v>
      </c>
      <c r="B46" s="138"/>
      <c r="C46" s="133">
        <v>104</v>
      </c>
      <c r="D46" s="133">
        <f>B46/10*C46</f>
        <v>0</v>
      </c>
    </row>
    <row r="47" spans="1:4" ht="14.25">
      <c r="A47" s="129" t="s">
        <v>124</v>
      </c>
      <c r="B47" s="138"/>
      <c r="C47" s="133">
        <v>60</v>
      </c>
      <c r="D47" s="133">
        <f>B47/10*C47</f>
        <v>0</v>
      </c>
    </row>
    <row r="48" spans="1:4" ht="14.25">
      <c r="A48" s="129" t="s">
        <v>125</v>
      </c>
      <c r="B48" s="138"/>
      <c r="C48" s="133">
        <v>55</v>
      </c>
      <c r="D48" s="133">
        <f>B48/10*C48</f>
        <v>0</v>
      </c>
    </row>
    <row r="49" spans="1:4" ht="14.25">
      <c r="A49" s="129" t="s">
        <v>126</v>
      </c>
      <c r="B49" s="138"/>
      <c r="C49" s="133">
        <v>60</v>
      </c>
      <c r="D49" s="133">
        <f>B49/10*C49</f>
        <v>0</v>
      </c>
    </row>
    <row r="50" spans="1:4" ht="15">
      <c r="A50" s="127" t="s">
        <v>127</v>
      </c>
      <c r="B50" s="135">
        <f>SUM(B45:B49)</f>
        <v>0</v>
      </c>
      <c r="C50" s="133"/>
      <c r="D50" s="135">
        <f>D45+D46+D47+D48+D49</f>
        <v>0</v>
      </c>
    </row>
    <row r="51" spans="1:4" ht="14.25">
      <c r="A51" s="129" t="s">
        <v>128</v>
      </c>
      <c r="B51" s="138"/>
      <c r="C51" s="133">
        <v>15</v>
      </c>
      <c r="D51" s="133">
        <f>B51/10*C51</f>
        <v>0</v>
      </c>
    </row>
    <row r="52" spans="1:4" ht="14.25">
      <c r="A52" s="129" t="s">
        <v>129</v>
      </c>
      <c r="B52" s="138"/>
      <c r="C52" s="133">
        <v>3.5</v>
      </c>
      <c r="D52" s="133">
        <f>B52*C52/1000</f>
        <v>0</v>
      </c>
    </row>
    <row r="53" spans="1:4" ht="14.25">
      <c r="A53" s="129" t="s">
        <v>130</v>
      </c>
      <c r="B53" s="138"/>
      <c r="C53" s="133">
        <v>37.5</v>
      </c>
      <c r="D53" s="133">
        <f>B53/10*C53</f>
        <v>0</v>
      </c>
    </row>
    <row r="54" spans="1:4" ht="14.25">
      <c r="A54" s="129" t="s">
        <v>131</v>
      </c>
      <c r="B54" s="138"/>
      <c r="C54" s="133">
        <v>10</v>
      </c>
      <c r="D54" s="133">
        <f>B54/10*C54</f>
        <v>0</v>
      </c>
    </row>
    <row r="55" spans="1:4" ht="14.25">
      <c r="A55" s="129" t="s">
        <v>132</v>
      </c>
      <c r="B55" s="138"/>
      <c r="C55" s="133">
        <v>12</v>
      </c>
      <c r="D55" s="133">
        <f>B55/10*C55</f>
        <v>0</v>
      </c>
    </row>
    <row r="56" spans="1:4" ht="14.25">
      <c r="A56" s="129" t="s">
        <v>133</v>
      </c>
      <c r="B56" s="138"/>
      <c r="C56" s="133">
        <v>9</v>
      </c>
      <c r="D56" s="133">
        <f>B56/10*C56</f>
        <v>0</v>
      </c>
    </row>
    <row r="57" spans="1:4" ht="15">
      <c r="A57" s="127" t="s">
        <v>134</v>
      </c>
      <c r="B57" s="138"/>
      <c r="C57" s="133"/>
      <c r="D57" s="135">
        <f>D50+D51+D52+D53+D54+D55+D56</f>
        <v>0</v>
      </c>
    </row>
    <row r="59" spans="1:4" ht="15.75" customHeight="1">
      <c r="A59" s="210" t="s">
        <v>137</v>
      </c>
      <c r="B59" s="210"/>
      <c r="C59" s="210"/>
      <c r="D59" s="210"/>
    </row>
    <row r="60" spans="1:4" s="140" customFormat="1" ht="15">
      <c r="A60" s="122" t="s">
        <v>136</v>
      </c>
      <c r="B60" s="123" t="s">
        <v>114</v>
      </c>
      <c r="C60" s="122" t="s">
        <v>115</v>
      </c>
      <c r="D60" s="122" t="s">
        <v>116</v>
      </c>
    </row>
    <row r="61" spans="1:4" s="140" customFormat="1" ht="15">
      <c r="A61" s="124" t="s">
        <v>117</v>
      </c>
      <c r="B61" s="125" t="s">
        <v>118</v>
      </c>
      <c r="C61" s="126" t="s">
        <v>119</v>
      </c>
      <c r="D61" s="126" t="s">
        <v>120</v>
      </c>
    </row>
    <row r="62" spans="1:4" s="140" customFormat="1" ht="15">
      <c r="A62" s="127" t="s">
        <v>121</v>
      </c>
      <c r="B62" s="129"/>
      <c r="C62" s="129"/>
      <c r="D62" s="127"/>
    </row>
    <row r="63" spans="1:4" ht="14.25">
      <c r="A63" s="129" t="s">
        <v>122</v>
      </c>
      <c r="B63" s="138"/>
      <c r="C63" s="133">
        <v>65</v>
      </c>
      <c r="D63" s="133">
        <f>B63/10*C63</f>
        <v>0</v>
      </c>
    </row>
    <row r="64" spans="1:4" ht="14.25">
      <c r="A64" s="129" t="s">
        <v>123</v>
      </c>
      <c r="B64" s="138"/>
      <c r="C64" s="133">
        <v>104</v>
      </c>
      <c r="D64" s="133">
        <f>B64/10*C64</f>
        <v>0</v>
      </c>
    </row>
    <row r="65" spans="1:4" ht="14.25">
      <c r="A65" s="129" t="s">
        <v>124</v>
      </c>
      <c r="B65" s="138"/>
      <c r="C65" s="133">
        <v>60</v>
      </c>
      <c r="D65" s="133">
        <f>B65/10*C65</f>
        <v>0</v>
      </c>
    </row>
    <row r="66" spans="1:4" ht="14.25">
      <c r="A66" s="129" t="s">
        <v>125</v>
      </c>
      <c r="B66" s="138"/>
      <c r="C66" s="133">
        <v>55</v>
      </c>
      <c r="D66" s="133">
        <f>B66/10*C66</f>
        <v>0</v>
      </c>
    </row>
    <row r="67" spans="1:4" ht="14.25">
      <c r="A67" s="129" t="s">
        <v>126</v>
      </c>
      <c r="B67" s="138"/>
      <c r="C67" s="133">
        <v>60</v>
      </c>
      <c r="D67" s="133">
        <f>B67/10*C67</f>
        <v>0</v>
      </c>
    </row>
    <row r="68" spans="1:4" ht="15">
      <c r="A68" s="127" t="s">
        <v>127</v>
      </c>
      <c r="B68" s="135"/>
      <c r="C68" s="133"/>
      <c r="D68" s="135">
        <f>D63+D64+D65+D66+D67</f>
        <v>0</v>
      </c>
    </row>
    <row r="69" spans="1:4" ht="14.25">
      <c r="A69" s="129" t="s">
        <v>128</v>
      </c>
      <c r="B69" s="138"/>
      <c r="C69" s="133">
        <v>15</v>
      </c>
      <c r="D69" s="133">
        <f>B69/10*C69</f>
        <v>0</v>
      </c>
    </row>
    <row r="70" spans="1:4" ht="14.25">
      <c r="A70" s="129" t="s">
        <v>129</v>
      </c>
      <c r="B70" s="138"/>
      <c r="C70" s="133">
        <v>3.5</v>
      </c>
      <c r="D70" s="133">
        <f>B70*C70/1000</f>
        <v>0</v>
      </c>
    </row>
    <row r="71" spans="1:4" ht="14.25">
      <c r="A71" s="129" t="s">
        <v>130</v>
      </c>
      <c r="B71" s="138"/>
      <c r="C71" s="133">
        <v>37.5</v>
      </c>
      <c r="D71" s="133">
        <f>B71/10*C71</f>
        <v>0</v>
      </c>
    </row>
    <row r="72" spans="1:4" ht="14.25">
      <c r="A72" s="129" t="s">
        <v>131</v>
      </c>
      <c r="B72" s="138"/>
      <c r="C72" s="133">
        <v>10</v>
      </c>
      <c r="D72" s="133">
        <f>B72/10*C72</f>
        <v>0</v>
      </c>
    </row>
    <row r="73" spans="1:4" ht="14.25">
      <c r="A73" s="129" t="s">
        <v>132</v>
      </c>
      <c r="B73" s="138"/>
      <c r="C73" s="133">
        <v>12</v>
      </c>
      <c r="D73" s="133">
        <f>B73/10*C73</f>
        <v>0</v>
      </c>
    </row>
    <row r="74" spans="1:4" ht="14.25">
      <c r="A74" s="129" t="s">
        <v>133</v>
      </c>
      <c r="B74" s="138"/>
      <c r="C74" s="133">
        <v>9</v>
      </c>
      <c r="D74" s="133">
        <f>B74/10*C74</f>
        <v>0</v>
      </c>
    </row>
    <row r="75" spans="1:4" ht="15">
      <c r="A75" s="127" t="s">
        <v>134</v>
      </c>
      <c r="B75" s="138"/>
      <c r="C75" s="133"/>
      <c r="D75" s="135">
        <f>D68+D69+D70+D71+D72+D73+D74</f>
        <v>0</v>
      </c>
    </row>
    <row r="77" spans="1:4" ht="18">
      <c r="A77" s="210" t="s">
        <v>138</v>
      </c>
      <c r="B77" s="210"/>
      <c r="C77" s="210"/>
      <c r="D77" s="210"/>
    </row>
    <row r="78" spans="1:4" s="140" customFormat="1" ht="15">
      <c r="A78" s="122" t="s">
        <v>136</v>
      </c>
      <c r="B78" s="123" t="s">
        <v>114</v>
      </c>
      <c r="C78" s="122" t="s">
        <v>115</v>
      </c>
      <c r="D78" s="122" t="s">
        <v>116</v>
      </c>
    </row>
    <row r="79" spans="1:4" s="140" customFormat="1" ht="15">
      <c r="A79" s="124" t="s">
        <v>117</v>
      </c>
      <c r="B79" s="125" t="s">
        <v>118</v>
      </c>
      <c r="C79" s="126" t="s">
        <v>119</v>
      </c>
      <c r="D79" s="126" t="s">
        <v>120</v>
      </c>
    </row>
    <row r="80" spans="1:4" s="140" customFormat="1" ht="15">
      <c r="A80" s="127" t="s">
        <v>121</v>
      </c>
      <c r="B80" s="127"/>
      <c r="C80" s="127"/>
      <c r="D80" s="127"/>
    </row>
    <row r="81" spans="1:4" ht="14.25">
      <c r="A81" s="129" t="s">
        <v>122</v>
      </c>
      <c r="B81" s="133">
        <f>B63+B45+B27+B9</f>
        <v>315.6</v>
      </c>
      <c r="C81" s="133">
        <v>65</v>
      </c>
      <c r="D81" s="133">
        <f>B81/10*C81</f>
        <v>2051.4</v>
      </c>
    </row>
    <row r="82" spans="1:4" ht="14.25">
      <c r="A82" s="129" t="s">
        <v>123</v>
      </c>
      <c r="B82" s="133">
        <f>B64+B46+B28+B10</f>
        <v>11</v>
      </c>
      <c r="C82" s="133">
        <v>104</v>
      </c>
      <c r="D82" s="133">
        <f>B82/10*C82</f>
        <v>114.4</v>
      </c>
    </row>
    <row r="83" spans="1:4" ht="14.25">
      <c r="A83" s="129" t="s">
        <v>124</v>
      </c>
      <c r="B83" s="133">
        <f>B65+B47+B29+B11</f>
        <v>4</v>
      </c>
      <c r="C83" s="133">
        <v>60</v>
      </c>
      <c r="D83" s="133">
        <f>B83/10*C83</f>
        <v>24</v>
      </c>
    </row>
    <row r="84" spans="1:4" ht="14.25">
      <c r="A84" s="129" t="s">
        <v>125</v>
      </c>
      <c r="B84" s="133">
        <f>B66+B48+B30+B12</f>
        <v>21</v>
      </c>
      <c r="C84" s="133">
        <v>55</v>
      </c>
      <c r="D84" s="133">
        <f>B84/10*C84</f>
        <v>115.5</v>
      </c>
    </row>
    <row r="85" spans="1:4" ht="14.25">
      <c r="A85" s="129" t="s">
        <v>126</v>
      </c>
      <c r="B85" s="133">
        <f>B67+B49+B31+B13</f>
        <v>5.8</v>
      </c>
      <c r="C85" s="133">
        <v>60</v>
      </c>
      <c r="D85" s="133">
        <f>B85/10*C85</f>
        <v>34.8</v>
      </c>
    </row>
    <row r="86" spans="1:4" ht="15">
      <c r="A86" s="127" t="s">
        <v>127</v>
      </c>
      <c r="B86" s="135">
        <f>SUM(B81:B85)</f>
        <v>357.40000000000003</v>
      </c>
      <c r="C86" s="133"/>
      <c r="D86" s="135">
        <f>D81+D82+D83+D84+D85</f>
        <v>2340.1000000000004</v>
      </c>
    </row>
    <row r="87" spans="1:4" ht="14.25">
      <c r="A87" s="129" t="s">
        <v>128</v>
      </c>
      <c r="B87" s="133">
        <f aca="true" t="shared" si="1" ref="B87:B92">B69+B51+B33+B15</f>
        <v>644.6</v>
      </c>
      <c r="C87" s="133">
        <v>15</v>
      </c>
      <c r="D87" s="133">
        <f>B87/10*C87</f>
        <v>966.9000000000001</v>
      </c>
    </row>
    <row r="88" spans="1:4" ht="14.25">
      <c r="A88" s="129" t="s">
        <v>129</v>
      </c>
      <c r="B88" s="133">
        <f t="shared" si="1"/>
        <v>25100</v>
      </c>
      <c r="C88" s="133">
        <v>3.5</v>
      </c>
      <c r="D88" s="133">
        <f>B88*C88/1000</f>
        <v>87.85</v>
      </c>
    </row>
    <row r="89" spans="1:4" ht="14.25">
      <c r="A89" s="129" t="s">
        <v>130</v>
      </c>
      <c r="B89" s="133">
        <f t="shared" si="1"/>
        <v>0</v>
      </c>
      <c r="C89" s="133">
        <v>37.5</v>
      </c>
      <c r="D89" s="133">
        <f>B89/10*C89</f>
        <v>0</v>
      </c>
    </row>
    <row r="90" spans="1:4" ht="14.25">
      <c r="A90" s="129" t="s">
        <v>131</v>
      </c>
      <c r="B90" s="133">
        <f t="shared" si="1"/>
        <v>0</v>
      </c>
      <c r="C90" s="133">
        <v>10</v>
      </c>
      <c r="D90" s="133">
        <f>B90/10*C90</f>
        <v>0</v>
      </c>
    </row>
    <row r="91" spans="1:4" ht="14.25">
      <c r="A91" s="129" t="s">
        <v>132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133</v>
      </c>
      <c r="B92" s="133">
        <f t="shared" si="1"/>
        <v>0</v>
      </c>
      <c r="C92" s="133">
        <v>9</v>
      </c>
      <c r="D92" s="133">
        <f>B92/10*C92</f>
        <v>0</v>
      </c>
    </row>
    <row r="93" spans="1:4" ht="15">
      <c r="A93" s="127" t="s">
        <v>134</v>
      </c>
      <c r="B93" s="133"/>
      <c r="C93" s="133"/>
      <c r="D93" s="141">
        <f>D86+D87+D88+D89+D90+D91+D92</f>
        <v>3394.8500000000004</v>
      </c>
    </row>
    <row r="95" ht="12.75">
      <c r="A95" s="119" t="s">
        <v>198</v>
      </c>
    </row>
    <row r="97" spans="1:3" ht="12.75">
      <c r="A97" s="142" t="s">
        <v>146</v>
      </c>
      <c r="B97" s="156"/>
      <c r="C97" s="155" t="s">
        <v>164</v>
      </c>
    </row>
    <row r="98" spans="1:4" ht="12.75">
      <c r="A98" s="142" t="s">
        <v>165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8"/>
  <sheetViews>
    <sheetView zoomScalePageLayoutView="0" workbookViewId="0" topLeftCell="A1">
      <selection activeCell="L117" sqref="L117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1"/>
      <c r="B1" s="184"/>
      <c r="C1" s="184"/>
      <c r="D1" s="184"/>
      <c r="E1" s="184"/>
      <c r="F1" s="184"/>
      <c r="G1" s="184"/>
      <c r="H1" s="184"/>
      <c r="I1" s="184"/>
    </row>
    <row r="2" spans="1:9" ht="15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5">
      <c r="A3" s="197" t="s">
        <v>199</v>
      </c>
      <c r="B3" s="202"/>
      <c r="C3" s="202"/>
      <c r="D3" s="202"/>
      <c r="E3" s="202"/>
      <c r="F3" s="202"/>
      <c r="G3" s="202"/>
      <c r="H3" s="202"/>
      <c r="I3" s="202"/>
    </row>
    <row r="5" spans="1:9" ht="30" customHeight="1">
      <c r="A5" s="203" t="s">
        <v>1</v>
      </c>
      <c r="B5" s="205" t="s">
        <v>2</v>
      </c>
      <c r="C5" s="4" t="s">
        <v>3</v>
      </c>
      <c r="D5" s="11" t="s">
        <v>108</v>
      </c>
      <c r="E5" s="11" t="s">
        <v>196</v>
      </c>
      <c r="F5" s="4" t="s">
        <v>197</v>
      </c>
      <c r="G5" s="18" t="s">
        <v>4</v>
      </c>
      <c r="H5" s="18" t="s">
        <v>4</v>
      </c>
      <c r="I5" s="19" t="s">
        <v>4</v>
      </c>
    </row>
    <row r="6" spans="1:9" ht="35.25" thickBot="1">
      <c r="A6" s="204"/>
      <c r="B6" s="206"/>
      <c r="C6" s="47" t="s">
        <v>152</v>
      </c>
      <c r="D6" s="48" t="s">
        <v>153</v>
      </c>
      <c r="E6" s="48" t="s">
        <v>200</v>
      </c>
      <c r="F6" s="47" t="s">
        <v>200</v>
      </c>
      <c r="G6" s="49" t="s">
        <v>201</v>
      </c>
      <c r="H6" s="49" t="s">
        <v>202</v>
      </c>
      <c r="I6" s="50" t="s">
        <v>203</v>
      </c>
    </row>
    <row r="7" spans="1:9" ht="26.25">
      <c r="A7" s="198">
        <v>1</v>
      </c>
      <c r="B7" s="51" t="s">
        <v>5</v>
      </c>
      <c r="C7" s="52">
        <v>728</v>
      </c>
      <c r="D7" s="53">
        <v>516</v>
      </c>
      <c r="E7" s="53"/>
      <c r="F7" s="54"/>
      <c r="G7" s="55" t="e">
        <f>F7/E7*100</f>
        <v>#DIV/0!</v>
      </c>
      <c r="H7" s="56">
        <f>F7/D7*100</f>
        <v>0</v>
      </c>
      <c r="I7" s="57">
        <f>F7/C7*100</f>
        <v>0</v>
      </c>
    </row>
    <row r="8" spans="1:9" ht="15">
      <c r="A8" s="199"/>
      <c r="B8" s="7" t="s">
        <v>6</v>
      </c>
      <c r="C8" s="6">
        <v>6</v>
      </c>
      <c r="D8" s="10">
        <v>2</v>
      </c>
      <c r="E8" s="10"/>
      <c r="F8" s="6"/>
      <c r="G8" s="20" t="e">
        <f>F8/E8*100</f>
        <v>#DIV/0!</v>
      </c>
      <c r="H8" s="21">
        <f aca="true" t="shared" si="0" ref="H8:H74">F8/D8*100</f>
        <v>0</v>
      </c>
      <c r="I8" s="58">
        <f aca="true" t="shared" si="1" ref="I8:I74">F8/C8*100</f>
        <v>0</v>
      </c>
    </row>
    <row r="9" spans="1:9" ht="15">
      <c r="A9" s="199"/>
      <c r="B9" s="40" t="s">
        <v>106</v>
      </c>
      <c r="C9" s="41">
        <v>0</v>
      </c>
      <c r="D9" s="42">
        <v>0</v>
      </c>
      <c r="E9" s="42"/>
      <c r="F9" s="43"/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200"/>
      <c r="B10" s="59" t="s">
        <v>7</v>
      </c>
      <c r="C10" s="60">
        <v>38</v>
      </c>
      <c r="D10" s="61">
        <v>-9</v>
      </c>
      <c r="E10" s="61"/>
      <c r="F10" s="60"/>
      <c r="G10" s="62" t="e">
        <f aca="true" t="shared" si="2" ref="G10:G75">F10/E10*100</f>
        <v>#DIV/0!</v>
      </c>
      <c r="H10" s="63">
        <f t="shared" si="0"/>
        <v>0</v>
      </c>
      <c r="I10" s="64">
        <f t="shared" si="1"/>
        <v>0</v>
      </c>
    </row>
    <row r="11" spans="1:9" ht="15">
      <c r="A11" s="198">
        <v>2</v>
      </c>
      <c r="B11" s="65" t="s">
        <v>8</v>
      </c>
      <c r="C11" s="52">
        <v>452</v>
      </c>
      <c r="D11" s="53">
        <v>303</v>
      </c>
      <c r="E11" s="53"/>
      <c r="F11" s="53"/>
      <c r="G11" s="55" t="e">
        <f t="shared" si="2"/>
        <v>#DIV/0!</v>
      </c>
      <c r="H11" s="56">
        <f t="shared" si="0"/>
        <v>0</v>
      </c>
      <c r="I11" s="57">
        <f t="shared" si="1"/>
        <v>0</v>
      </c>
    </row>
    <row r="12" spans="1:9" ht="15">
      <c r="A12" s="199"/>
      <c r="B12" s="7" t="s">
        <v>9</v>
      </c>
      <c r="C12" s="6">
        <v>432</v>
      </c>
      <c r="D12" s="10">
        <v>294</v>
      </c>
      <c r="E12" s="10"/>
      <c r="F12" s="10"/>
      <c r="G12" s="20" t="e">
        <f t="shared" si="2"/>
        <v>#DIV/0!</v>
      </c>
      <c r="H12" s="21">
        <f t="shared" si="0"/>
        <v>0</v>
      </c>
      <c r="I12" s="58">
        <f t="shared" si="1"/>
        <v>0</v>
      </c>
    </row>
    <row r="13" spans="1:9" ht="15">
      <c r="A13" s="199"/>
      <c r="B13" s="7" t="s">
        <v>10</v>
      </c>
      <c r="C13" s="6">
        <v>20</v>
      </c>
      <c r="D13" s="10">
        <v>9</v>
      </c>
      <c r="E13" s="10"/>
      <c r="F13" s="10"/>
      <c r="G13" s="20" t="e">
        <f t="shared" si="2"/>
        <v>#DIV/0!</v>
      </c>
      <c r="H13" s="21">
        <f t="shared" si="0"/>
        <v>0</v>
      </c>
      <c r="I13" s="58">
        <f t="shared" si="1"/>
        <v>0</v>
      </c>
    </row>
    <row r="14" spans="1:9" ht="15">
      <c r="A14" s="199"/>
      <c r="B14" s="7" t="s">
        <v>11</v>
      </c>
      <c r="C14" s="6">
        <v>8</v>
      </c>
      <c r="D14" s="10">
        <v>5</v>
      </c>
      <c r="E14" s="10"/>
      <c r="F14" s="10"/>
      <c r="G14" s="20" t="e">
        <f t="shared" si="2"/>
        <v>#DIV/0!</v>
      </c>
      <c r="H14" s="21">
        <f t="shared" si="0"/>
        <v>0</v>
      </c>
      <c r="I14" s="58">
        <f t="shared" si="1"/>
        <v>0</v>
      </c>
    </row>
    <row r="15" spans="1:9" ht="26.25">
      <c r="A15" s="199"/>
      <c r="B15" s="8" t="s">
        <v>12</v>
      </c>
      <c r="C15" s="6">
        <v>399</v>
      </c>
      <c r="D15" s="10">
        <v>299</v>
      </c>
      <c r="E15" s="10">
        <f>E12+E14</f>
        <v>0</v>
      </c>
      <c r="F15" s="10">
        <f>F12+F14</f>
        <v>0</v>
      </c>
      <c r="G15" s="20" t="e">
        <f t="shared" si="2"/>
        <v>#DIV/0!</v>
      </c>
      <c r="H15" s="21">
        <f t="shared" si="0"/>
        <v>0</v>
      </c>
      <c r="I15" s="58">
        <f t="shared" si="1"/>
        <v>0</v>
      </c>
    </row>
    <row r="16" spans="1:9" ht="26.25">
      <c r="A16" s="199"/>
      <c r="B16" s="24" t="s">
        <v>13</v>
      </c>
      <c r="C16" s="25">
        <f>C14/C15</f>
        <v>0.020050125313283207</v>
      </c>
      <c r="D16" s="26">
        <v>0.016722408026755852</v>
      </c>
      <c r="E16" s="26" t="e">
        <f>E14/E15</f>
        <v>#DIV/0!</v>
      </c>
      <c r="F16" s="27" t="e">
        <f>F14/F15</f>
        <v>#DIV/0!</v>
      </c>
      <c r="G16" s="20" t="e">
        <f t="shared" si="2"/>
        <v>#DIV/0!</v>
      </c>
      <c r="H16" s="21" t="e">
        <f t="shared" si="0"/>
        <v>#DIV/0!</v>
      </c>
      <c r="I16" s="58" t="e">
        <f t="shared" si="1"/>
        <v>#DIV/0!</v>
      </c>
    </row>
    <row r="17" spans="1:9" ht="15.75" thickBot="1">
      <c r="A17" s="200"/>
      <c r="B17" s="66" t="s">
        <v>14</v>
      </c>
      <c r="C17" s="67">
        <f>C13/C15</f>
        <v>0.05012531328320802</v>
      </c>
      <c r="D17" s="68">
        <v>0.030100334448160536</v>
      </c>
      <c r="E17" s="68" t="e">
        <f>E13/E15</f>
        <v>#DIV/0!</v>
      </c>
      <c r="F17" s="69" t="e">
        <f>F13/F15</f>
        <v>#DIV/0!</v>
      </c>
      <c r="G17" s="62" t="e">
        <f t="shared" si="2"/>
        <v>#DIV/0!</v>
      </c>
      <c r="H17" s="63" t="e">
        <f t="shared" si="0"/>
        <v>#DIV/0!</v>
      </c>
      <c r="I17" s="64" t="e">
        <f t="shared" si="1"/>
        <v>#DIV/0!</v>
      </c>
    </row>
    <row r="18" spans="1:9" ht="15">
      <c r="A18" s="198">
        <v>3</v>
      </c>
      <c r="B18" s="65" t="s">
        <v>15</v>
      </c>
      <c r="C18" s="52">
        <v>18500</v>
      </c>
      <c r="D18" s="53">
        <v>17960</v>
      </c>
      <c r="E18" s="53"/>
      <c r="F18" s="54"/>
      <c r="G18" s="55" t="e">
        <f t="shared" si="2"/>
        <v>#DIV/0!</v>
      </c>
      <c r="H18" s="56">
        <f t="shared" si="0"/>
        <v>0</v>
      </c>
      <c r="I18" s="57">
        <f t="shared" si="1"/>
        <v>0</v>
      </c>
    </row>
    <row r="19" spans="1:9" ht="26.25" thickBot="1">
      <c r="A19" s="200"/>
      <c r="B19" s="70" t="s">
        <v>16</v>
      </c>
      <c r="C19" s="71">
        <f>C18/C12/6*1000</f>
        <v>7137.3456790123455</v>
      </c>
      <c r="D19" s="72">
        <v>10181.405895691609</v>
      </c>
      <c r="E19" s="72" t="e">
        <f>E18/E12/6*1000</f>
        <v>#DIV/0!</v>
      </c>
      <c r="F19" s="73" t="e">
        <f>F18/F12/6*1000</f>
        <v>#DIV/0!</v>
      </c>
      <c r="G19" s="62" t="e">
        <f t="shared" si="2"/>
        <v>#DIV/0!</v>
      </c>
      <c r="H19" s="63" t="e">
        <f t="shared" si="0"/>
        <v>#DIV/0!</v>
      </c>
      <c r="I19" s="64" t="e">
        <f t="shared" si="1"/>
        <v>#DIV/0!</v>
      </c>
    </row>
    <row r="20" spans="1:9" ht="26.25">
      <c r="A20" s="198">
        <v>4</v>
      </c>
      <c r="B20" s="51" t="s">
        <v>20</v>
      </c>
      <c r="C20" s="52">
        <v>45300</v>
      </c>
      <c r="D20" s="53">
        <v>26420.6</v>
      </c>
      <c r="E20" s="53"/>
      <c r="F20" s="74"/>
      <c r="G20" s="55" t="e">
        <f t="shared" si="2"/>
        <v>#DIV/0!</v>
      </c>
      <c r="H20" s="56">
        <f t="shared" si="0"/>
        <v>0</v>
      </c>
      <c r="I20" s="57">
        <f t="shared" si="1"/>
        <v>0</v>
      </c>
    </row>
    <row r="21" spans="1:9" ht="15.75" thickBot="1">
      <c r="A21" s="200"/>
      <c r="B21" s="75" t="s">
        <v>17</v>
      </c>
      <c r="C21" s="76">
        <f>C20/C7/6*1000</f>
        <v>10370.87912087912</v>
      </c>
      <c r="D21" s="77">
        <v>8533.785529715762</v>
      </c>
      <c r="E21" s="77" t="e">
        <f>E20/E7/6*1000</f>
        <v>#DIV/0!</v>
      </c>
      <c r="F21" s="78" t="e">
        <f>F20/F7/6*1000</f>
        <v>#DIV/0!</v>
      </c>
      <c r="G21" s="62" t="e">
        <f t="shared" si="2"/>
        <v>#DIV/0!</v>
      </c>
      <c r="H21" s="63" t="e">
        <f t="shared" si="0"/>
        <v>#DIV/0!</v>
      </c>
      <c r="I21" s="79" t="e">
        <f t="shared" si="1"/>
        <v>#DIV/0!</v>
      </c>
    </row>
    <row r="22" spans="1:9" ht="39">
      <c r="A22" s="198">
        <v>5</v>
      </c>
      <c r="B22" s="80" t="s">
        <v>18</v>
      </c>
      <c r="C22" s="52">
        <v>45</v>
      </c>
      <c r="D22" s="53">
        <v>11</v>
      </c>
      <c r="E22" s="53"/>
      <c r="F22" s="74"/>
      <c r="G22" s="55" t="e">
        <f t="shared" si="2"/>
        <v>#DIV/0!</v>
      </c>
      <c r="H22" s="56">
        <f t="shared" si="0"/>
        <v>0</v>
      </c>
      <c r="I22" s="81">
        <f t="shared" si="1"/>
        <v>0</v>
      </c>
    </row>
    <row r="23" spans="1:9" ht="27" thickBot="1">
      <c r="A23" s="200"/>
      <c r="B23" s="82" t="s">
        <v>21</v>
      </c>
      <c r="C23" s="71">
        <f>C22/C7*100</f>
        <v>6.181318681318682</v>
      </c>
      <c r="D23" s="72">
        <v>2.131782945736434</v>
      </c>
      <c r="E23" s="72" t="e">
        <f>E22/E7*100</f>
        <v>#DIV/0!</v>
      </c>
      <c r="F23" s="83" t="e">
        <f>F22/F7*100</f>
        <v>#DIV/0!</v>
      </c>
      <c r="G23" s="62" t="e">
        <f t="shared" si="2"/>
        <v>#DIV/0!</v>
      </c>
      <c r="H23" s="63" t="e">
        <f t="shared" si="0"/>
        <v>#DIV/0!</v>
      </c>
      <c r="I23" s="79" t="e">
        <f t="shared" si="1"/>
        <v>#DIV/0!</v>
      </c>
    </row>
    <row r="24" spans="1:9" ht="36.75" customHeight="1">
      <c r="A24" s="207">
        <v>6</v>
      </c>
      <c r="B24" s="99" t="s">
        <v>19</v>
      </c>
      <c r="C24" s="96">
        <f>C25+C26+C27+C28+C29+C30+C31+C32+C33</f>
        <v>0</v>
      </c>
      <c r="D24" s="97"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8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8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8"/>
      <c r="B27" s="7" t="s">
        <v>149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8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8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8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26.25">
      <c r="A31" s="208"/>
      <c r="B31" s="8" t="s">
        <v>27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8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8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8"/>
      <c r="B34" s="29" t="s">
        <v>30</v>
      </c>
      <c r="C34" s="33">
        <f>SUM(C35:C43)</f>
        <v>0</v>
      </c>
      <c r="D34" s="34"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8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8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8"/>
      <c r="B37" s="7" t="s">
        <v>149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8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8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8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8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8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8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8"/>
      <c r="B44" s="24" t="s">
        <v>39</v>
      </c>
      <c r="C44" s="33">
        <f>SUM(C45:C47)</f>
        <v>18405.8</v>
      </c>
      <c r="D44" s="34">
        <v>10892.394999999999</v>
      </c>
      <c r="E44" s="34">
        <f>SUM(E45:E47)</f>
        <v>0</v>
      </c>
      <c r="F44" s="34">
        <f>SUM(F45:F47)</f>
        <v>10892.394999999999</v>
      </c>
      <c r="G44" s="20" t="e">
        <f t="shared" si="2"/>
        <v>#DIV/0!</v>
      </c>
      <c r="H44" s="21">
        <f t="shared" si="0"/>
        <v>100</v>
      </c>
      <c r="I44" s="84">
        <f t="shared" si="1"/>
        <v>59.17914461745754</v>
      </c>
    </row>
    <row r="45" spans="1:9" ht="15">
      <c r="A45" s="208"/>
      <c r="B45" s="7" t="s">
        <v>145</v>
      </c>
      <c r="C45" s="6">
        <v>1761.8</v>
      </c>
      <c r="D45" s="10">
        <v>799.7999999999998</v>
      </c>
      <c r="E45" s="10"/>
      <c r="F45" s="34">
        <f>'2 вал.прод'!D21</f>
        <v>799.7999999999998</v>
      </c>
      <c r="G45" s="20" t="e">
        <f t="shared" si="2"/>
        <v>#DIV/0!</v>
      </c>
      <c r="H45" s="21">
        <f t="shared" si="0"/>
        <v>100</v>
      </c>
      <c r="I45" s="84">
        <f t="shared" si="1"/>
        <v>45.396753320467695</v>
      </c>
    </row>
    <row r="46" spans="1:9" ht="15">
      <c r="A46" s="208"/>
      <c r="B46" s="7" t="s">
        <v>40</v>
      </c>
      <c r="C46" s="6">
        <v>0</v>
      </c>
      <c r="D46" s="10">
        <v>40.550000000000004</v>
      </c>
      <c r="E46" s="10"/>
      <c r="F46" s="34">
        <f>'2 вал.прод'!D57</f>
        <v>40.550000000000004</v>
      </c>
      <c r="G46" s="20" t="e">
        <f t="shared" si="2"/>
        <v>#DIV/0!</v>
      </c>
      <c r="H46" s="21">
        <f t="shared" si="0"/>
        <v>100</v>
      </c>
      <c r="I46" s="84" t="e">
        <f t="shared" si="1"/>
        <v>#DIV/0!</v>
      </c>
    </row>
    <row r="47" spans="1:9" ht="15">
      <c r="A47" s="208"/>
      <c r="B47" s="7" t="s">
        <v>41</v>
      </c>
      <c r="C47" s="6">
        <v>16644</v>
      </c>
      <c r="D47" s="10">
        <v>10052.044999999998</v>
      </c>
      <c r="E47" s="10"/>
      <c r="F47" s="34">
        <f>'2 вал.прод'!D39</f>
        <v>10052.044999999998</v>
      </c>
      <c r="G47" s="20" t="e">
        <f t="shared" si="2"/>
        <v>#DIV/0!</v>
      </c>
      <c r="H47" s="21">
        <f t="shared" si="0"/>
        <v>100</v>
      </c>
      <c r="I47" s="84">
        <f t="shared" si="1"/>
        <v>60.39440639269406</v>
      </c>
    </row>
    <row r="48" spans="1:9" ht="15">
      <c r="A48" s="208"/>
      <c r="B48" s="28" t="s">
        <v>42</v>
      </c>
      <c r="C48" s="33">
        <f>C44+C34</f>
        <v>18405.8</v>
      </c>
      <c r="D48" s="34">
        <v>10892.394999999999</v>
      </c>
      <c r="E48" s="34">
        <f>E44+E34</f>
        <v>0</v>
      </c>
      <c r="F48" s="30">
        <f>F44+F34</f>
        <v>10892.394999999999</v>
      </c>
      <c r="G48" s="20" t="e">
        <f t="shared" si="2"/>
        <v>#DIV/0!</v>
      </c>
      <c r="H48" s="21">
        <f t="shared" si="0"/>
        <v>100</v>
      </c>
      <c r="I48" s="84">
        <f t="shared" si="1"/>
        <v>59.17914461745754</v>
      </c>
    </row>
    <row r="49" spans="1:9" ht="15">
      <c r="A49" s="208"/>
      <c r="B49" s="29" t="s">
        <v>17</v>
      </c>
      <c r="C49" s="22">
        <f>C48/C7/6*1000</f>
        <v>4213.782051282052</v>
      </c>
      <c r="D49" s="23">
        <v>3518.215439276485</v>
      </c>
      <c r="E49" s="23" t="e">
        <f>E48/E7/6*1000</f>
        <v>#DIV/0!</v>
      </c>
      <c r="F49" s="32" t="e">
        <f>F48/F7/6*1000</f>
        <v>#DIV/0!</v>
      </c>
      <c r="G49" s="20" t="e">
        <f t="shared" si="2"/>
        <v>#DIV/0!</v>
      </c>
      <c r="H49" s="21" t="e">
        <f t="shared" si="0"/>
        <v>#DIV/0!</v>
      </c>
      <c r="I49" s="84" t="e">
        <f t="shared" si="1"/>
        <v>#DIV/0!</v>
      </c>
    </row>
    <row r="50" spans="1:9" ht="15">
      <c r="A50" s="208"/>
      <c r="B50" s="40" t="s">
        <v>109</v>
      </c>
      <c r="C50" s="44"/>
      <c r="D50" s="45">
        <v>5198.700000000001</v>
      </c>
      <c r="E50" s="45"/>
      <c r="F50" s="46">
        <f>'2 вал.прод'!D87</f>
        <v>5198.700000000001</v>
      </c>
      <c r="G50" s="20" t="e">
        <f>F50/E50*100</f>
        <v>#DIV/0!</v>
      </c>
      <c r="H50" s="21">
        <f>F50/D50*100</f>
        <v>100</v>
      </c>
      <c r="I50" s="84" t="e">
        <f>F50/C50*100</f>
        <v>#DIV/0!</v>
      </c>
    </row>
    <row r="51" spans="1:9" ht="15.75" thickBot="1">
      <c r="A51" s="209"/>
      <c r="B51" s="85" t="s">
        <v>110</v>
      </c>
      <c r="C51" s="86"/>
      <c r="D51" s="87">
        <v>5512.2699999999995</v>
      </c>
      <c r="E51" s="87"/>
      <c r="F51" s="88">
        <f>'2 вал.прод'!D86</f>
        <v>5512.2699999999995</v>
      </c>
      <c r="G51" s="62" t="e">
        <f>F51/E51*100</f>
        <v>#DIV/0!</v>
      </c>
      <c r="H51" s="63">
        <f>F51/D51*100</f>
        <v>100</v>
      </c>
      <c r="I51" s="79" t="e">
        <f>F51/C51*100</f>
        <v>#DIV/0!</v>
      </c>
    </row>
    <row r="52" spans="1:9" ht="26.25">
      <c r="A52" s="198">
        <v>7</v>
      </c>
      <c r="B52" s="89" t="s">
        <v>43</v>
      </c>
      <c r="C52" s="90">
        <f>C48/C53</f>
        <v>55.43915662650602</v>
      </c>
      <c r="D52" s="91">
        <v>43.052944664031614</v>
      </c>
      <c r="E52" s="91" t="e">
        <f>E48/E53</f>
        <v>#DIV/0!</v>
      </c>
      <c r="F52" s="92" t="e">
        <f>F48/F53</f>
        <v>#DIV/0!</v>
      </c>
      <c r="G52" s="55" t="e">
        <f t="shared" si="2"/>
        <v>#DIV/0!</v>
      </c>
      <c r="H52" s="56" t="e">
        <f t="shared" si="0"/>
        <v>#DIV/0!</v>
      </c>
      <c r="I52" s="81" t="e">
        <f t="shared" si="1"/>
        <v>#DIV/0!</v>
      </c>
    </row>
    <row r="53" spans="1:9" ht="52.5" thickBot="1">
      <c r="A53" s="200"/>
      <c r="B53" s="93" t="s">
        <v>44</v>
      </c>
      <c r="C53" s="60">
        <v>332</v>
      </c>
      <c r="D53" s="61">
        <v>253</v>
      </c>
      <c r="E53" s="61"/>
      <c r="F53" s="61"/>
      <c r="G53" s="62" t="e">
        <f t="shared" si="2"/>
        <v>#DIV/0!</v>
      </c>
      <c r="H53" s="63">
        <f t="shared" si="0"/>
        <v>0</v>
      </c>
      <c r="I53" s="79">
        <f t="shared" si="1"/>
        <v>0</v>
      </c>
    </row>
    <row r="54" spans="1:9" ht="15">
      <c r="A54" s="198">
        <v>8</v>
      </c>
      <c r="B54" s="94" t="s">
        <v>45</v>
      </c>
      <c r="C54" s="52">
        <v>4722</v>
      </c>
      <c r="D54" s="53">
        <v>7600</v>
      </c>
      <c r="E54" s="53"/>
      <c r="F54" s="53"/>
      <c r="G54" s="55" t="e">
        <f t="shared" si="2"/>
        <v>#DIV/0!</v>
      </c>
      <c r="H54" s="56">
        <f t="shared" si="0"/>
        <v>0</v>
      </c>
      <c r="I54" s="81">
        <f t="shared" si="1"/>
        <v>0</v>
      </c>
    </row>
    <row r="55" spans="1:9" ht="15.75" thickBot="1">
      <c r="A55" s="200"/>
      <c r="B55" s="75" t="s">
        <v>17</v>
      </c>
      <c r="C55" s="71">
        <f>C54/C7/6*1000</f>
        <v>1081.043956043956</v>
      </c>
      <c r="D55" s="72">
        <v>2454.780361757106</v>
      </c>
      <c r="E55" s="72" t="e">
        <f>E54/E7/6*1000</f>
        <v>#DIV/0!</v>
      </c>
      <c r="F55" s="83" t="e">
        <f>F54/F7/6*1000</f>
        <v>#DIV/0!</v>
      </c>
      <c r="G55" s="62" t="e">
        <f t="shared" si="2"/>
        <v>#DIV/0!</v>
      </c>
      <c r="H55" s="63" t="e">
        <f t="shared" si="0"/>
        <v>#DIV/0!</v>
      </c>
      <c r="I55" s="79" t="e">
        <f t="shared" si="1"/>
        <v>#DIV/0!</v>
      </c>
    </row>
    <row r="56" spans="1:9" ht="15">
      <c r="A56" s="198">
        <v>9</v>
      </c>
      <c r="B56" s="95" t="s">
        <v>46</v>
      </c>
      <c r="C56" s="96">
        <f>C58+C66+C67+C68+C69+C72+C73+C74+C75+C76+C77+C78</f>
        <v>341.5</v>
      </c>
      <c r="D56" s="97">
        <v>2403</v>
      </c>
      <c r="E56" s="97">
        <f>E58+E66+E67+E68+E69+E72+E73+E74+E75+E76+E77+E78</f>
        <v>0</v>
      </c>
      <c r="F56" s="98">
        <f>F58+F66+F67+F68+F69+F72+F73+F74+F75+F76+F77+F78</f>
        <v>0</v>
      </c>
      <c r="G56" s="55" t="e">
        <f t="shared" si="2"/>
        <v>#DIV/0!</v>
      </c>
      <c r="H56" s="56">
        <f t="shared" si="0"/>
        <v>0</v>
      </c>
      <c r="I56" s="81">
        <f t="shared" si="1"/>
        <v>0</v>
      </c>
    </row>
    <row r="57" spans="1:9" ht="15">
      <c r="A57" s="199"/>
      <c r="B57" s="29" t="s">
        <v>17</v>
      </c>
      <c r="C57" s="22">
        <f>C56/C7*1000/6</f>
        <v>78.18223443223444</v>
      </c>
      <c r="D57" s="23">
        <v>776.1627906976745</v>
      </c>
      <c r="E57" s="23" t="e">
        <f>E56/E7*1000/6</f>
        <v>#DIV/0!</v>
      </c>
      <c r="F57" s="32" t="e">
        <f>F56/F7*1000/6</f>
        <v>#DIV/0!</v>
      </c>
      <c r="G57" s="20" t="e">
        <f t="shared" si="2"/>
        <v>#DIV/0!</v>
      </c>
      <c r="H57" s="21" t="e">
        <f t="shared" si="0"/>
        <v>#DIV/0!</v>
      </c>
      <c r="I57" s="84" t="e">
        <f t="shared" si="1"/>
        <v>#DIV/0!</v>
      </c>
    </row>
    <row r="58" spans="1:9" ht="15">
      <c r="A58" s="199"/>
      <c r="B58" s="29" t="s">
        <v>47</v>
      </c>
      <c r="C58" s="33">
        <f>SUM(C59:C65)</f>
        <v>0</v>
      </c>
      <c r="D58" s="34"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9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9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9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9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9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9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9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9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9"/>
      <c r="B67" s="7" t="s">
        <v>56</v>
      </c>
      <c r="C67" s="6">
        <v>35.5</v>
      </c>
      <c r="D67" s="10">
        <v>925</v>
      </c>
      <c r="E67" s="10"/>
      <c r="F67" s="13"/>
      <c r="G67" s="20" t="e">
        <f t="shared" si="2"/>
        <v>#DIV/0!</v>
      </c>
      <c r="H67" s="21">
        <f t="shared" si="0"/>
        <v>0</v>
      </c>
      <c r="I67" s="84">
        <f t="shared" si="1"/>
        <v>0</v>
      </c>
    </row>
    <row r="68" spans="1:9" ht="15">
      <c r="A68" s="199"/>
      <c r="B68" s="7" t="s">
        <v>57</v>
      </c>
      <c r="C68" s="6">
        <v>0</v>
      </c>
      <c r="D68" s="10">
        <v>250</v>
      </c>
      <c r="E68" s="10"/>
      <c r="F68" s="13"/>
      <c r="G68" s="20" t="e">
        <f t="shared" si="2"/>
        <v>#DIV/0!</v>
      </c>
      <c r="H68" s="21">
        <f t="shared" si="0"/>
        <v>0</v>
      </c>
      <c r="I68" s="84" t="e">
        <f t="shared" si="1"/>
        <v>#DIV/0!</v>
      </c>
    </row>
    <row r="69" spans="1:9" ht="15">
      <c r="A69" s="199"/>
      <c r="B69" s="29" t="s">
        <v>58</v>
      </c>
      <c r="C69" s="33">
        <f>C70+C71</f>
        <v>300</v>
      </c>
      <c r="D69" s="34">
        <v>1040</v>
      </c>
      <c r="E69" s="34">
        <f>E70+E71</f>
        <v>0</v>
      </c>
      <c r="F69" s="30">
        <f>F70+F71</f>
        <v>0</v>
      </c>
      <c r="G69" s="20" t="e">
        <f t="shared" si="2"/>
        <v>#DIV/0!</v>
      </c>
      <c r="H69" s="21">
        <f t="shared" si="0"/>
        <v>0</v>
      </c>
      <c r="I69" s="84">
        <f t="shared" si="1"/>
        <v>0</v>
      </c>
    </row>
    <row r="70" spans="1:9" ht="15">
      <c r="A70" s="199"/>
      <c r="B70" s="7" t="s">
        <v>59</v>
      </c>
      <c r="C70" s="6">
        <v>200</v>
      </c>
      <c r="D70" s="10">
        <v>640</v>
      </c>
      <c r="E70" s="10"/>
      <c r="F70" s="13"/>
      <c r="G70" s="20" t="e">
        <f t="shared" si="2"/>
        <v>#DIV/0!</v>
      </c>
      <c r="H70" s="21">
        <f t="shared" si="0"/>
        <v>0</v>
      </c>
      <c r="I70" s="84">
        <f t="shared" si="1"/>
        <v>0</v>
      </c>
    </row>
    <row r="71" spans="1:9" ht="15">
      <c r="A71" s="199"/>
      <c r="B71" s="7" t="s">
        <v>60</v>
      </c>
      <c r="C71" s="6">
        <v>100</v>
      </c>
      <c r="D71" s="15">
        <v>400</v>
      </c>
      <c r="E71" s="10"/>
      <c r="F71" s="13"/>
      <c r="G71" s="20" t="e">
        <f t="shared" si="2"/>
        <v>#DIV/0!</v>
      </c>
      <c r="H71" s="21">
        <f t="shared" si="0"/>
        <v>0</v>
      </c>
      <c r="I71" s="84">
        <f t="shared" si="1"/>
        <v>0</v>
      </c>
    </row>
    <row r="72" spans="1:9" ht="15">
      <c r="A72" s="199"/>
      <c r="B72" s="7" t="s">
        <v>61</v>
      </c>
      <c r="C72" s="6">
        <v>1</v>
      </c>
      <c r="D72" s="10">
        <v>2</v>
      </c>
      <c r="E72" s="10"/>
      <c r="F72" s="13"/>
      <c r="G72" s="20" t="e">
        <f t="shared" si="2"/>
        <v>#DIV/0!</v>
      </c>
      <c r="H72" s="21">
        <f t="shared" si="0"/>
        <v>0</v>
      </c>
      <c r="I72" s="84">
        <f t="shared" si="1"/>
        <v>0</v>
      </c>
    </row>
    <row r="73" spans="1:9" ht="15">
      <c r="A73" s="199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9"/>
      <c r="B74" s="7" t="s">
        <v>63</v>
      </c>
      <c r="C74" s="6">
        <v>3</v>
      </c>
      <c r="D74" s="10">
        <v>25</v>
      </c>
      <c r="E74" s="10"/>
      <c r="F74" s="10"/>
      <c r="G74" s="20" t="e">
        <f t="shared" si="2"/>
        <v>#DIV/0!</v>
      </c>
      <c r="H74" s="21">
        <f t="shared" si="0"/>
        <v>0</v>
      </c>
      <c r="I74" s="84">
        <f t="shared" si="1"/>
        <v>0</v>
      </c>
    </row>
    <row r="75" spans="1:9" ht="15">
      <c r="A75" s="199"/>
      <c r="B75" s="7" t="s">
        <v>64</v>
      </c>
      <c r="C75" s="6"/>
      <c r="D75" s="10">
        <v>161</v>
      </c>
      <c r="E75" s="10"/>
      <c r="F75" s="13"/>
      <c r="G75" s="20" t="e">
        <f t="shared" si="2"/>
        <v>#DIV/0!</v>
      </c>
      <c r="H75" s="21">
        <f aca="true" t="shared" si="3" ref="H75:H119">F75/D75*100</f>
        <v>0</v>
      </c>
      <c r="I75" s="84" t="e">
        <f aca="true" t="shared" si="4" ref="I75:I119">F75/C75*100</f>
        <v>#DIV/0!</v>
      </c>
    </row>
    <row r="76" spans="1:9" ht="15">
      <c r="A76" s="199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9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00"/>
      <c r="B78" s="59" t="s">
        <v>158</v>
      </c>
      <c r="C78" s="60">
        <v>2</v>
      </c>
      <c r="D78" s="61">
        <v>0</v>
      </c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4">
        <v>10</v>
      </c>
      <c r="B79" s="99" t="s">
        <v>67</v>
      </c>
      <c r="C79" s="96">
        <f>C80+C81</f>
        <v>554</v>
      </c>
      <c r="D79" s="97">
        <v>1230</v>
      </c>
      <c r="E79" s="97">
        <f>E80+E81</f>
        <v>0</v>
      </c>
      <c r="F79" s="100">
        <f>F80+F81</f>
        <v>0</v>
      </c>
      <c r="G79" s="55" t="e">
        <f t="shared" si="5"/>
        <v>#DIV/0!</v>
      </c>
      <c r="H79" s="56">
        <f t="shared" si="3"/>
        <v>0</v>
      </c>
      <c r="I79" s="81">
        <f t="shared" si="4"/>
        <v>0</v>
      </c>
      <c r="J79" s="3"/>
    </row>
    <row r="80" spans="1:10" ht="15">
      <c r="A80" s="195"/>
      <c r="B80" s="7" t="s">
        <v>68</v>
      </c>
      <c r="C80" s="6">
        <v>0</v>
      </c>
      <c r="D80" s="10">
        <v>50</v>
      </c>
      <c r="E80" s="10"/>
      <c r="F80" s="16"/>
      <c r="G80" s="20" t="e">
        <f t="shared" si="5"/>
        <v>#DIV/0!</v>
      </c>
      <c r="H80" s="21">
        <f t="shared" si="3"/>
        <v>0</v>
      </c>
      <c r="I80" s="84" t="e">
        <f t="shared" si="4"/>
        <v>#DIV/0!</v>
      </c>
      <c r="J80" s="3"/>
    </row>
    <row r="81" spans="1:10" ht="15">
      <c r="A81" s="195"/>
      <c r="B81" s="5" t="s">
        <v>69</v>
      </c>
      <c r="C81" s="6">
        <v>554</v>
      </c>
      <c r="D81" s="10">
        <v>1180</v>
      </c>
      <c r="E81" s="10"/>
      <c r="F81" s="16"/>
      <c r="G81" s="20" t="e">
        <f t="shared" si="5"/>
        <v>#DIV/0!</v>
      </c>
      <c r="H81" s="21">
        <f t="shared" si="3"/>
        <v>0</v>
      </c>
      <c r="I81" s="84">
        <f t="shared" si="4"/>
        <v>0</v>
      </c>
      <c r="J81" s="3"/>
    </row>
    <row r="82" spans="1:10" ht="39.75" thickBot="1">
      <c r="A82" s="196"/>
      <c r="B82" s="93" t="s">
        <v>70</v>
      </c>
      <c r="C82" s="60">
        <v>0</v>
      </c>
      <c r="D82" s="61">
        <v>42</v>
      </c>
      <c r="E82" s="61"/>
      <c r="F82" s="101"/>
      <c r="G82" s="62" t="e">
        <f t="shared" si="5"/>
        <v>#DIV/0!</v>
      </c>
      <c r="H82" s="63">
        <f t="shared" si="3"/>
        <v>0</v>
      </c>
      <c r="I82" s="79" t="e">
        <f t="shared" si="4"/>
        <v>#DIV/0!</v>
      </c>
      <c r="J82" s="3"/>
    </row>
    <row r="83" spans="1:10" ht="15">
      <c r="A83" s="194">
        <v>11</v>
      </c>
      <c r="B83" s="65" t="s">
        <v>71</v>
      </c>
      <c r="C83" s="65">
        <v>9890</v>
      </c>
      <c r="D83" s="94">
        <v>13049</v>
      </c>
      <c r="E83" s="94"/>
      <c r="F83" s="102"/>
      <c r="G83" s="55" t="e">
        <f t="shared" si="5"/>
        <v>#DIV/0!</v>
      </c>
      <c r="H83" s="56">
        <f t="shared" si="3"/>
        <v>0</v>
      </c>
      <c r="I83" s="81">
        <f t="shared" si="4"/>
        <v>0</v>
      </c>
      <c r="J83" s="3"/>
    </row>
    <row r="84" spans="1:10" ht="26.25">
      <c r="A84" s="195"/>
      <c r="B84" s="24" t="s">
        <v>72</v>
      </c>
      <c r="C84" s="35">
        <f>C83/C7</f>
        <v>13.585164835164836</v>
      </c>
      <c r="D84" s="36">
        <v>25.28875968992248</v>
      </c>
      <c r="E84" s="36" t="e">
        <f>E83/E7</f>
        <v>#DIV/0!</v>
      </c>
      <c r="F84" s="37" t="e">
        <f>F83/F7</f>
        <v>#DIV/0!</v>
      </c>
      <c r="G84" s="20" t="e">
        <f t="shared" si="5"/>
        <v>#DIV/0!</v>
      </c>
      <c r="H84" s="21" t="e">
        <f t="shared" si="3"/>
        <v>#DIV/0!</v>
      </c>
      <c r="I84" s="84" t="e">
        <f t="shared" si="4"/>
        <v>#DIV/0!</v>
      </c>
      <c r="J84" s="3"/>
    </row>
    <row r="85" spans="1:10" ht="52.5" thickBot="1">
      <c r="A85" s="196"/>
      <c r="B85" s="82" t="s">
        <v>73</v>
      </c>
      <c r="C85" s="71">
        <f>C82/C83*100</f>
        <v>0</v>
      </c>
      <c r="D85" s="72">
        <v>0.3218637443482259</v>
      </c>
      <c r="E85" s="72" t="e">
        <f>E82/E83*100</f>
        <v>#DIV/0!</v>
      </c>
      <c r="F85" s="103" t="e">
        <f>F82/F83*100</f>
        <v>#DIV/0!</v>
      </c>
      <c r="G85" s="62" t="e">
        <f t="shared" si="5"/>
        <v>#DIV/0!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4">
        <v>12</v>
      </c>
      <c r="B86" s="80" t="s">
        <v>74</v>
      </c>
      <c r="C86" s="52">
        <v>2</v>
      </c>
      <c r="D86" s="53">
        <v>5</v>
      </c>
      <c r="E86" s="53"/>
      <c r="F86" s="104"/>
      <c r="G86" s="55" t="e">
        <f t="shared" si="5"/>
        <v>#DIV/0!</v>
      </c>
      <c r="H86" s="56">
        <f t="shared" si="3"/>
        <v>0</v>
      </c>
      <c r="I86" s="81">
        <f t="shared" si="4"/>
        <v>0</v>
      </c>
      <c r="J86" s="3"/>
    </row>
    <row r="87" spans="1:10" ht="27" thickBot="1">
      <c r="A87" s="196"/>
      <c r="B87" s="82" t="s">
        <v>75</v>
      </c>
      <c r="C87" s="76">
        <f>C86*1000/C7</f>
        <v>2.7472527472527473</v>
      </c>
      <c r="D87" s="106">
        <v>9.689922480620154</v>
      </c>
      <c r="E87" s="106" t="e">
        <f>E86*1000/E7</f>
        <v>#DIV/0!</v>
      </c>
      <c r="F87" s="106" t="e">
        <f>F86*1000/F7</f>
        <v>#DIV/0!</v>
      </c>
      <c r="G87" s="62" t="e">
        <f t="shared" si="5"/>
        <v>#DIV/0!</v>
      </c>
      <c r="H87" s="63" t="e">
        <f t="shared" si="3"/>
        <v>#DIV/0!</v>
      </c>
      <c r="I87" s="79" t="e">
        <f t="shared" si="4"/>
        <v>#DIV/0!</v>
      </c>
      <c r="J87" s="3"/>
    </row>
    <row r="88" spans="1:10" ht="26.25">
      <c r="A88" s="194">
        <v>13</v>
      </c>
      <c r="B88" s="80" t="s">
        <v>76</v>
      </c>
      <c r="C88" s="52">
        <v>1</v>
      </c>
      <c r="D88" s="53">
        <v>5</v>
      </c>
      <c r="E88" s="53"/>
      <c r="F88" s="53"/>
      <c r="G88" s="55" t="e">
        <f t="shared" si="5"/>
        <v>#DIV/0!</v>
      </c>
      <c r="H88" s="56">
        <f t="shared" si="3"/>
        <v>0</v>
      </c>
      <c r="I88" s="81">
        <f t="shared" si="4"/>
        <v>0</v>
      </c>
      <c r="J88" s="3"/>
    </row>
    <row r="89" spans="1:10" ht="26.25">
      <c r="A89" s="195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6"/>
      <c r="B90" s="82" t="s">
        <v>78</v>
      </c>
      <c r="C90" s="76">
        <f>(C88+C89)*1000/C7</f>
        <v>1.3736263736263736</v>
      </c>
      <c r="D90" s="106">
        <v>9.689922480620154</v>
      </c>
      <c r="E90" s="106" t="e">
        <f>(E88+E89)*1000/E7</f>
        <v>#DIV/0!</v>
      </c>
      <c r="F90" s="106" t="e">
        <f>(F88+F89)*1000/F7</f>
        <v>#DIV/0!</v>
      </c>
      <c r="G90" s="62" t="e">
        <f t="shared" si="5"/>
        <v>#DIV/0!</v>
      </c>
      <c r="H90" s="63" t="e">
        <f t="shared" si="3"/>
        <v>#DIV/0!</v>
      </c>
      <c r="I90" s="79" t="e">
        <f t="shared" si="4"/>
        <v>#DIV/0!</v>
      </c>
      <c r="J90" s="3"/>
    </row>
    <row r="91" spans="1:10" ht="50.25" customHeight="1">
      <c r="A91" s="194">
        <v>14</v>
      </c>
      <c r="B91" s="80" t="s">
        <v>79</v>
      </c>
      <c r="C91" s="52">
        <v>0</v>
      </c>
      <c r="D91" s="53">
        <v>295</v>
      </c>
      <c r="E91" s="53"/>
      <c r="F91" s="53"/>
      <c r="G91" s="55" t="e">
        <f t="shared" si="5"/>
        <v>#DIV/0!</v>
      </c>
      <c r="H91" s="56">
        <f t="shared" si="3"/>
        <v>0</v>
      </c>
      <c r="I91" s="81" t="e">
        <f t="shared" si="4"/>
        <v>#DIV/0!</v>
      </c>
      <c r="J91" s="3"/>
    </row>
    <row r="92" spans="1:10" ht="39.75" thickBot="1">
      <c r="A92" s="196"/>
      <c r="B92" s="82" t="s">
        <v>80</v>
      </c>
      <c r="C92" s="105">
        <f>C91/C7*100</f>
        <v>0</v>
      </c>
      <c r="D92" s="72">
        <v>57.17054263565892</v>
      </c>
      <c r="E92" s="72" t="e">
        <f>E91/E7*100</f>
        <v>#DIV/0!</v>
      </c>
      <c r="F92" s="72" t="e">
        <f>F91/F7*100</f>
        <v>#DIV/0!</v>
      </c>
      <c r="G92" s="62" t="e">
        <f t="shared" si="5"/>
        <v>#DIV/0!</v>
      </c>
      <c r="H92" s="63" t="e">
        <f t="shared" si="3"/>
        <v>#DIV/0!</v>
      </c>
      <c r="I92" s="79" t="e">
        <f t="shared" si="4"/>
        <v>#DIV/0!</v>
      </c>
      <c r="J92" s="3"/>
    </row>
    <row r="93" spans="1:10" ht="15">
      <c r="A93" s="194">
        <v>15</v>
      </c>
      <c r="B93" s="65" t="s">
        <v>81</v>
      </c>
      <c r="C93" s="52">
        <v>0</v>
      </c>
      <c r="D93" s="53">
        <v>12</v>
      </c>
      <c r="E93" s="158"/>
      <c r="F93" s="158"/>
      <c r="G93" s="55" t="e">
        <f t="shared" si="5"/>
        <v>#DIV/0!</v>
      </c>
      <c r="H93" s="56">
        <f t="shared" si="3"/>
        <v>0</v>
      </c>
      <c r="I93" s="81" t="e">
        <f t="shared" si="4"/>
        <v>#DIV/0!</v>
      </c>
      <c r="J93" s="3"/>
    </row>
    <row r="94" spans="1:10" ht="15">
      <c r="A94" s="195"/>
      <c r="B94" s="7" t="s">
        <v>82</v>
      </c>
      <c r="C94" s="6">
        <v>0</v>
      </c>
      <c r="D94" s="10">
        <v>12</v>
      </c>
      <c r="E94" s="159"/>
      <c r="F94" s="159"/>
      <c r="G94" s="20" t="e">
        <f t="shared" si="5"/>
        <v>#DIV/0!</v>
      </c>
      <c r="H94" s="21">
        <f t="shared" si="3"/>
        <v>0</v>
      </c>
      <c r="I94" s="84" t="e">
        <f t="shared" si="4"/>
        <v>#DIV/0!</v>
      </c>
      <c r="J94" s="3"/>
    </row>
    <row r="95" spans="1:10" ht="15">
      <c r="A95" s="195"/>
      <c r="B95" s="29" t="s">
        <v>83</v>
      </c>
      <c r="C95" s="25" t="e">
        <f>C94/C93</f>
        <v>#DIV/0!</v>
      </c>
      <c r="D95" s="26">
        <v>1</v>
      </c>
      <c r="E95" s="26" t="e">
        <f>E94/E93</f>
        <v>#DIV/0!</v>
      </c>
      <c r="F95" s="26" t="e">
        <f>F94/F93</f>
        <v>#DIV/0!</v>
      </c>
      <c r="G95" s="20" t="e">
        <f t="shared" si="5"/>
        <v>#DIV/0!</v>
      </c>
      <c r="H95" s="21" t="e">
        <f t="shared" si="3"/>
        <v>#DIV/0!</v>
      </c>
      <c r="I95" s="84" t="e">
        <f t="shared" si="4"/>
        <v>#DIV/0!</v>
      </c>
      <c r="J95" s="3"/>
    </row>
    <row r="96" spans="1:10" ht="39">
      <c r="A96" s="195"/>
      <c r="B96" s="8" t="s">
        <v>84</v>
      </c>
      <c r="C96" s="6">
        <v>0</v>
      </c>
      <c r="D96" s="10">
        <v>0</v>
      </c>
      <c r="E96" s="159"/>
      <c r="F96" s="160"/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5"/>
      <c r="B97" s="24" t="s">
        <v>85</v>
      </c>
      <c r="C97" s="25" t="e">
        <f>C96/C93</f>
        <v>#DIV/0!</v>
      </c>
      <c r="D97" s="26">
        <v>0</v>
      </c>
      <c r="E97" s="26" t="e">
        <f>E96/E93</f>
        <v>#DIV/0!</v>
      </c>
      <c r="F97" s="25" t="e">
        <f>F96/F93</f>
        <v>#DIV/0!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5"/>
      <c r="B98" s="31" t="s">
        <v>86</v>
      </c>
      <c r="C98" s="39">
        <f>C93*100000/C7</f>
        <v>0</v>
      </c>
      <c r="D98" s="38">
        <v>2325.5813953488373</v>
      </c>
      <c r="E98" s="38" t="e">
        <f>E93*100000/E7</f>
        <v>#DIV/0!</v>
      </c>
      <c r="F98" s="39" t="e">
        <f>F93*100000/F7</f>
        <v>#DIV/0!</v>
      </c>
      <c r="G98" s="20" t="e">
        <f t="shared" si="5"/>
        <v>#DIV/0!</v>
      </c>
      <c r="H98" s="21" t="e">
        <f t="shared" si="3"/>
        <v>#DIV/0!</v>
      </c>
      <c r="I98" s="84" t="e">
        <f t="shared" si="4"/>
        <v>#DIV/0!</v>
      </c>
      <c r="J98" s="3"/>
    </row>
    <row r="99" spans="1:10" ht="15.75" thickBot="1">
      <c r="A99" s="196"/>
      <c r="B99" s="59" t="s">
        <v>87</v>
      </c>
      <c r="C99" s="60">
        <v>0</v>
      </c>
      <c r="D99" s="61"/>
      <c r="E99" s="161"/>
      <c r="F99" s="162"/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216.4</v>
      </c>
      <c r="E100" s="110"/>
      <c r="F100" s="109"/>
      <c r="G100" s="111" t="e">
        <f t="shared" si="5"/>
        <v>#DIV/0!</v>
      </c>
      <c r="H100" s="112">
        <f t="shared" si="3"/>
        <v>0</v>
      </c>
      <c r="I100" s="113">
        <f t="shared" si="4"/>
        <v>0</v>
      </c>
      <c r="J100" s="3"/>
    </row>
    <row r="101" spans="1:10" ht="42.75" customHeight="1">
      <c r="A101" s="194">
        <v>17</v>
      </c>
      <c r="B101" s="80" t="s">
        <v>89</v>
      </c>
      <c r="C101" s="52">
        <v>970</v>
      </c>
      <c r="D101" s="53">
        <v>553.2</v>
      </c>
      <c r="E101" s="53"/>
      <c r="F101" s="52"/>
      <c r="G101" s="55" t="e">
        <f t="shared" si="5"/>
        <v>#DIV/0!</v>
      </c>
      <c r="H101" s="56">
        <f t="shared" si="3"/>
        <v>0</v>
      </c>
      <c r="I101" s="81">
        <f t="shared" si="4"/>
        <v>0</v>
      </c>
      <c r="J101" s="3"/>
    </row>
    <row r="102" spans="1:10" ht="39" customHeight="1">
      <c r="A102" s="195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6"/>
      <c r="B103" s="82" t="s">
        <v>91</v>
      </c>
      <c r="C103" s="67">
        <f>C102/C101</f>
        <v>0</v>
      </c>
      <c r="D103" s="68">
        <v>0</v>
      </c>
      <c r="E103" s="68" t="e">
        <f>E102/E101</f>
        <v>#DIV/0!</v>
      </c>
      <c r="F103" s="67" t="e">
        <f>F102/F101</f>
        <v>#DIV/0!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4">
        <v>18</v>
      </c>
      <c r="B104" s="80" t="s">
        <v>92</v>
      </c>
      <c r="C104" s="52">
        <v>728</v>
      </c>
      <c r="D104" s="53">
        <v>516</v>
      </c>
      <c r="E104" s="53"/>
      <c r="F104" s="114"/>
      <c r="G104" s="55" t="e">
        <f t="shared" si="5"/>
        <v>#DIV/0!</v>
      </c>
      <c r="H104" s="56">
        <f t="shared" si="3"/>
        <v>0</v>
      </c>
      <c r="I104" s="81">
        <f t="shared" si="4"/>
        <v>0</v>
      </c>
      <c r="J104" s="3"/>
    </row>
    <row r="105" spans="1:10" ht="52.5" thickBot="1">
      <c r="A105" s="196"/>
      <c r="B105" s="82" t="s">
        <v>93</v>
      </c>
      <c r="C105" s="115">
        <f>C104/C7</f>
        <v>1</v>
      </c>
      <c r="D105" s="116">
        <v>1</v>
      </c>
      <c r="E105" s="116" t="e">
        <f>E104/E7</f>
        <v>#DIV/0!</v>
      </c>
      <c r="F105" s="117" t="e">
        <f>F104/F7</f>
        <v>#DIV/0!</v>
      </c>
      <c r="G105" s="62" t="e">
        <f t="shared" si="5"/>
        <v>#DIV/0!</v>
      </c>
      <c r="H105" s="63" t="e">
        <f t="shared" si="3"/>
        <v>#DIV/0!</v>
      </c>
      <c r="I105" s="79" t="e">
        <f t="shared" si="4"/>
        <v>#DIV/0!</v>
      </c>
      <c r="J105" s="3"/>
    </row>
    <row r="106" spans="1:10" ht="39">
      <c r="A106" s="194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5"/>
      <c r="B107" s="8" t="s">
        <v>95</v>
      </c>
      <c r="C107" s="6">
        <v>11.5</v>
      </c>
      <c r="D107" s="10">
        <v>5.4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100</v>
      </c>
      <c r="I107" s="84">
        <f t="shared" si="4"/>
        <v>46.95652173913044</v>
      </c>
      <c r="J107" s="3"/>
    </row>
    <row r="108" spans="1:10" ht="104.25" customHeight="1" thickBot="1">
      <c r="A108" s="196"/>
      <c r="B108" s="82" t="s">
        <v>96</v>
      </c>
      <c r="C108" s="115">
        <f>C107/C106</f>
        <v>1</v>
      </c>
      <c r="D108" s="116">
        <v>0.46956521739130436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100</v>
      </c>
      <c r="I108" s="79">
        <f t="shared" si="4"/>
        <v>46.95652173913044</v>
      </c>
      <c r="J108" s="3"/>
    </row>
    <row r="109" spans="1:10" ht="26.25">
      <c r="A109" s="194">
        <v>20</v>
      </c>
      <c r="B109" s="80" t="s">
        <v>150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5"/>
      <c r="B110" s="8" t="s">
        <v>151</v>
      </c>
      <c r="C110" s="6"/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 t="e">
        <f t="shared" si="4"/>
        <v>#DIV/0!</v>
      </c>
      <c r="J110" s="3"/>
    </row>
    <row r="111" spans="1:10" ht="65.25" thickBot="1">
      <c r="A111" s="196"/>
      <c r="B111" s="82" t="s">
        <v>97</v>
      </c>
      <c r="C111" s="115">
        <f>C110/C109</f>
        <v>0</v>
      </c>
      <c r="D111" s="116">
        <v>0.13032394852324836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100</v>
      </c>
      <c r="I111" s="79" t="e">
        <f t="shared" si="4"/>
        <v>#DIV/0!</v>
      </c>
      <c r="J111" s="3"/>
    </row>
    <row r="112" spans="1:10" ht="39">
      <c r="A112" s="194">
        <v>21</v>
      </c>
      <c r="B112" s="80" t="s">
        <v>105</v>
      </c>
      <c r="C112" s="52">
        <v>35</v>
      </c>
      <c r="D112" s="53">
        <v>12</v>
      </c>
      <c r="E112" s="53"/>
      <c r="F112" s="157"/>
      <c r="G112" s="55" t="e">
        <f t="shared" si="5"/>
        <v>#DIV/0!</v>
      </c>
      <c r="H112" s="56">
        <f t="shared" si="3"/>
        <v>0</v>
      </c>
      <c r="I112" s="81">
        <f t="shared" si="4"/>
        <v>0</v>
      </c>
      <c r="J112" s="3"/>
    </row>
    <row r="113" spans="1:10" ht="26.25">
      <c r="A113" s="195"/>
      <c r="B113" s="8" t="s">
        <v>98</v>
      </c>
      <c r="C113" s="6">
        <v>0</v>
      </c>
      <c r="D113" s="10">
        <v>12</v>
      </c>
      <c r="E113" s="10"/>
      <c r="F113" s="10"/>
      <c r="G113" s="20" t="e">
        <f t="shared" si="5"/>
        <v>#DIV/0!</v>
      </c>
      <c r="H113" s="21">
        <f t="shared" si="3"/>
        <v>0</v>
      </c>
      <c r="I113" s="84" t="e">
        <f t="shared" si="4"/>
        <v>#DIV/0!</v>
      </c>
      <c r="J113" s="3"/>
    </row>
    <row r="114" spans="1:10" ht="27" thickBot="1">
      <c r="A114" s="196"/>
      <c r="B114" s="82" t="s">
        <v>99</v>
      </c>
      <c r="C114" s="115">
        <f>C113/C112</f>
        <v>0</v>
      </c>
      <c r="D114" s="116">
        <v>1</v>
      </c>
      <c r="E114" s="116" t="e">
        <f>E113/E112</f>
        <v>#DIV/0!</v>
      </c>
      <c r="F114" s="116" t="e">
        <f>F113/F112</f>
        <v>#DIV/0!</v>
      </c>
      <c r="G114" s="62" t="e">
        <f t="shared" si="5"/>
        <v>#DIV/0!</v>
      </c>
      <c r="H114" s="63" t="e">
        <f t="shared" si="3"/>
        <v>#DIV/0!</v>
      </c>
      <c r="I114" s="79" t="e">
        <f t="shared" si="4"/>
        <v>#DIV/0!</v>
      </c>
      <c r="J114" s="3"/>
    </row>
    <row r="115" spans="1:10" ht="42" customHeight="1">
      <c r="A115" s="194">
        <v>22</v>
      </c>
      <c r="B115" s="80" t="s">
        <v>100</v>
      </c>
      <c r="C115" s="52">
        <v>6118</v>
      </c>
      <c r="D115" s="53">
        <v>3552</v>
      </c>
      <c r="E115" s="53"/>
      <c r="F115" s="118"/>
      <c r="G115" s="55" t="e">
        <f t="shared" si="5"/>
        <v>#DIV/0!</v>
      </c>
      <c r="H115" s="56">
        <f t="shared" si="3"/>
        <v>0</v>
      </c>
      <c r="I115" s="81">
        <f t="shared" si="4"/>
        <v>0</v>
      </c>
      <c r="J115" s="3"/>
    </row>
    <row r="116" spans="1:10" ht="51.75">
      <c r="A116" s="195"/>
      <c r="B116" s="8" t="s">
        <v>101</v>
      </c>
      <c r="C116" s="6">
        <v>0</v>
      </c>
      <c r="D116" s="15">
        <v>200</v>
      </c>
      <c r="E116" s="10"/>
      <c r="F116" s="14"/>
      <c r="G116" s="20" t="e">
        <f t="shared" si="5"/>
        <v>#DIV/0!</v>
      </c>
      <c r="H116" s="21">
        <f t="shared" si="3"/>
        <v>0</v>
      </c>
      <c r="I116" s="84" t="e">
        <f t="shared" si="4"/>
        <v>#DIV/0!</v>
      </c>
      <c r="J116" s="3"/>
    </row>
    <row r="117" spans="1:10" ht="52.5" thickBot="1">
      <c r="A117" s="196"/>
      <c r="B117" s="82" t="s">
        <v>102</v>
      </c>
      <c r="C117" s="115">
        <f>C116/C7</f>
        <v>0</v>
      </c>
      <c r="D117" s="116">
        <v>0.3875968992248062</v>
      </c>
      <c r="E117" s="116" t="e">
        <f>E116/E7</f>
        <v>#DIV/0!</v>
      </c>
      <c r="F117" s="115" t="e">
        <f>F116/F7</f>
        <v>#DIV/0!</v>
      </c>
      <c r="G117" s="62" t="e">
        <f t="shared" si="5"/>
        <v>#DIV/0!</v>
      </c>
      <c r="H117" s="63" t="e">
        <f t="shared" si="3"/>
        <v>#DIV/0!</v>
      </c>
      <c r="I117" s="79" t="e">
        <f t="shared" si="4"/>
        <v>#DIV/0!</v>
      </c>
      <c r="J117" s="3"/>
    </row>
    <row r="118" spans="1:10" ht="48.75" customHeight="1">
      <c r="A118" s="194">
        <v>23</v>
      </c>
      <c r="B118" s="80" t="s">
        <v>103</v>
      </c>
      <c r="C118" s="52">
        <v>115</v>
      </c>
      <c r="D118" s="53">
        <v>153</v>
      </c>
      <c r="E118" s="53"/>
      <c r="F118" s="52"/>
      <c r="G118" s="55" t="e">
        <f t="shared" si="5"/>
        <v>#DIV/0!</v>
      </c>
      <c r="H118" s="56">
        <f t="shared" si="3"/>
        <v>0</v>
      </c>
      <c r="I118" s="81">
        <f t="shared" si="4"/>
        <v>0</v>
      </c>
      <c r="J118" s="3"/>
    </row>
    <row r="119" spans="1:10" ht="39.75" thickBot="1">
      <c r="A119" s="196"/>
      <c r="B119" s="82" t="s">
        <v>104</v>
      </c>
      <c r="C119" s="115">
        <f>C118/C7</f>
        <v>0.15796703296703296</v>
      </c>
      <c r="D119" s="116">
        <v>0.29651162790697677</v>
      </c>
      <c r="E119" s="116" t="e">
        <f>E118/E7</f>
        <v>#DIV/0!</v>
      </c>
      <c r="F119" s="115" t="e">
        <f>F118/F7</f>
        <v>#DIV/0!</v>
      </c>
      <c r="G119" s="62" t="e">
        <f t="shared" si="5"/>
        <v>#DIV/0!</v>
      </c>
      <c r="H119" s="63" t="e">
        <f t="shared" si="3"/>
        <v>#DIV/0!</v>
      </c>
      <c r="I119" s="79" t="e">
        <f t="shared" si="4"/>
        <v>#DIV/0!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195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147</v>
      </c>
      <c r="C122" s="1"/>
      <c r="D122" s="1"/>
      <c r="E122" s="1" t="s">
        <v>164</v>
      </c>
      <c r="F122" s="1"/>
      <c r="G122" s="1"/>
      <c r="H122" s="1"/>
      <c r="I122" s="1"/>
      <c r="J122" s="3"/>
    </row>
    <row r="123" spans="1:10" ht="15">
      <c r="A123" s="2"/>
      <c r="B123" s="2" t="s">
        <v>165</v>
      </c>
      <c r="C123" s="1"/>
      <c r="D123" s="1"/>
      <c r="E123" s="197"/>
      <c r="F123" s="19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1" t="s">
        <v>111</v>
      </c>
      <c r="B2" s="211"/>
      <c r="C2" s="211"/>
      <c r="D2" s="211"/>
    </row>
    <row r="3" spans="1:4" ht="12" customHeight="1">
      <c r="A3" s="212" t="s">
        <v>204</v>
      </c>
      <c r="B3" s="212"/>
      <c r="C3" s="212"/>
      <c r="D3" s="212"/>
    </row>
    <row r="4" spans="1:4" ht="13.5" customHeight="1">
      <c r="A4" s="121"/>
      <c r="B4" s="121"/>
      <c r="C4" s="121"/>
      <c r="D4" s="181" t="s">
        <v>205</v>
      </c>
    </row>
    <row r="5" spans="1:4" ht="16.5" customHeight="1">
      <c r="A5" s="210" t="s">
        <v>112</v>
      </c>
      <c r="B5" s="210"/>
      <c r="C5" s="210"/>
      <c r="D5" s="210"/>
    </row>
    <row r="6" spans="1:4" ht="15">
      <c r="A6" s="122" t="s">
        <v>113</v>
      </c>
      <c r="B6" s="123" t="s">
        <v>114</v>
      </c>
      <c r="C6" s="122" t="s">
        <v>115</v>
      </c>
      <c r="D6" s="122" t="s">
        <v>116</v>
      </c>
    </row>
    <row r="7" spans="1:4" ht="15">
      <c r="A7" s="124" t="s">
        <v>117</v>
      </c>
      <c r="B7" s="125" t="s">
        <v>118</v>
      </c>
      <c r="C7" s="126" t="s">
        <v>119</v>
      </c>
      <c r="D7" s="126" t="s">
        <v>120</v>
      </c>
    </row>
    <row r="8" spans="1:4" ht="15">
      <c r="A8" s="127" t="s">
        <v>121</v>
      </c>
      <c r="B8" s="128"/>
      <c r="C8" s="129"/>
      <c r="D8" s="129"/>
    </row>
    <row r="9" spans="1:4" ht="14.25">
      <c r="A9" s="130" t="s">
        <v>122</v>
      </c>
      <c r="B9" s="131">
        <v>95.6</v>
      </c>
      <c r="C9" s="132">
        <v>65</v>
      </c>
      <c r="D9" s="133">
        <f>B9/10*C9</f>
        <v>621.3999999999999</v>
      </c>
    </row>
    <row r="10" spans="1:4" ht="14.25">
      <c r="A10" s="130" t="s">
        <v>123</v>
      </c>
      <c r="B10" s="131"/>
      <c r="C10" s="132">
        <v>104</v>
      </c>
      <c r="D10" s="133">
        <f>B10/10*C10</f>
        <v>0</v>
      </c>
    </row>
    <row r="11" spans="1:4" ht="14.25">
      <c r="A11" s="130" t="s">
        <v>124</v>
      </c>
      <c r="B11" s="131"/>
      <c r="C11" s="132">
        <v>60</v>
      </c>
      <c r="D11" s="133">
        <f aca="true" t="shared" si="0" ref="D11:D20">B11/10*C11</f>
        <v>0</v>
      </c>
    </row>
    <row r="12" spans="1:4" ht="14.25">
      <c r="A12" s="130" t="s">
        <v>125</v>
      </c>
      <c r="B12" s="131">
        <v>5</v>
      </c>
      <c r="C12" s="132">
        <v>55</v>
      </c>
      <c r="D12" s="133">
        <f t="shared" si="0"/>
        <v>27.5</v>
      </c>
    </row>
    <row r="13" spans="1:4" ht="14.25">
      <c r="A13" s="130" t="s">
        <v>126</v>
      </c>
      <c r="B13" s="131"/>
      <c r="C13" s="132">
        <v>60</v>
      </c>
      <c r="D13" s="133">
        <f t="shared" si="0"/>
        <v>0</v>
      </c>
    </row>
    <row r="14" spans="1:4" ht="15">
      <c r="A14" s="134" t="s">
        <v>127</v>
      </c>
      <c r="B14" s="131"/>
      <c r="C14" s="132"/>
      <c r="D14" s="135">
        <f>D9+D10+D11+D12+D13</f>
        <v>648.8999999999999</v>
      </c>
    </row>
    <row r="15" spans="1:4" ht="14.25">
      <c r="A15" s="130" t="s">
        <v>128</v>
      </c>
      <c r="B15" s="136">
        <v>100.6</v>
      </c>
      <c r="C15" s="132">
        <v>15</v>
      </c>
      <c r="D15" s="133">
        <f t="shared" si="0"/>
        <v>150.89999999999998</v>
      </c>
    </row>
    <row r="16" spans="1:4" ht="14.25">
      <c r="A16" s="129" t="s">
        <v>129</v>
      </c>
      <c r="B16" s="137"/>
      <c r="C16" s="133">
        <v>3.5</v>
      </c>
      <c r="D16" s="133">
        <f>B16*C16/1000</f>
        <v>0</v>
      </c>
    </row>
    <row r="17" spans="1:4" ht="14.25">
      <c r="A17" s="129" t="s">
        <v>130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131</v>
      </c>
      <c r="B18" s="138"/>
      <c r="C18" s="133">
        <v>10</v>
      </c>
      <c r="D18" s="133">
        <f t="shared" si="0"/>
        <v>0</v>
      </c>
    </row>
    <row r="19" spans="1:4" ht="14.25">
      <c r="A19" s="129" t="s">
        <v>132</v>
      </c>
      <c r="B19" s="138"/>
      <c r="C19" s="133">
        <v>12</v>
      </c>
      <c r="D19" s="133">
        <f t="shared" si="0"/>
        <v>0</v>
      </c>
    </row>
    <row r="20" spans="1:4" ht="14.25">
      <c r="A20" s="129" t="s">
        <v>133</v>
      </c>
      <c r="B20" s="138"/>
      <c r="C20" s="133">
        <v>9</v>
      </c>
      <c r="D20" s="133">
        <f t="shared" si="0"/>
        <v>0</v>
      </c>
    </row>
    <row r="21" spans="1:4" ht="15">
      <c r="A21" s="127" t="s">
        <v>134</v>
      </c>
      <c r="B21" s="138"/>
      <c r="C21" s="133"/>
      <c r="D21" s="135">
        <f>D14+D15+D16+D17+D18+D19+D20</f>
        <v>799.7999999999998</v>
      </c>
    </row>
    <row r="22" spans="1:4" ht="14.25">
      <c r="A22" s="139"/>
      <c r="B22" s="139"/>
      <c r="C22" s="139"/>
      <c r="D22" s="139"/>
    </row>
    <row r="23" spans="1:4" ht="15.75" customHeight="1">
      <c r="A23" s="210" t="s">
        <v>135</v>
      </c>
      <c r="B23" s="210"/>
      <c r="C23" s="210"/>
      <c r="D23" s="210"/>
    </row>
    <row r="24" spans="1:4" s="140" customFormat="1" ht="15">
      <c r="A24" s="122" t="s">
        <v>136</v>
      </c>
      <c r="B24" s="123" t="s">
        <v>114</v>
      </c>
      <c r="C24" s="122" t="s">
        <v>115</v>
      </c>
      <c r="D24" s="122" t="s">
        <v>116</v>
      </c>
    </row>
    <row r="25" spans="1:4" s="140" customFormat="1" ht="15">
      <c r="A25" s="124" t="s">
        <v>117</v>
      </c>
      <c r="B25" s="125" t="s">
        <v>118</v>
      </c>
      <c r="C25" s="126" t="s">
        <v>119</v>
      </c>
      <c r="D25" s="126" t="s">
        <v>120</v>
      </c>
    </row>
    <row r="26" spans="1:4" s="140" customFormat="1" ht="15">
      <c r="A26" s="127" t="s">
        <v>121</v>
      </c>
      <c r="B26" s="129"/>
      <c r="C26" s="129"/>
      <c r="D26" s="127"/>
    </row>
    <row r="27" spans="1:4" ht="14.25">
      <c r="A27" s="129" t="s">
        <v>122</v>
      </c>
      <c r="B27" s="138">
        <v>408.7</v>
      </c>
      <c r="C27" s="133">
        <v>65</v>
      </c>
      <c r="D27" s="133">
        <f>B27/10*C27</f>
        <v>2656.5499999999997</v>
      </c>
    </row>
    <row r="28" spans="1:4" ht="14.25">
      <c r="A28" s="129" t="s">
        <v>123</v>
      </c>
      <c r="B28" s="138">
        <v>141.3</v>
      </c>
      <c r="C28" s="133">
        <v>104</v>
      </c>
      <c r="D28" s="133">
        <f>B28/10*C28</f>
        <v>1469.52</v>
      </c>
    </row>
    <row r="29" spans="1:4" ht="14.25">
      <c r="A29" s="129" t="s">
        <v>124</v>
      </c>
      <c r="B29" s="138">
        <v>11.4</v>
      </c>
      <c r="C29" s="133">
        <v>60</v>
      </c>
      <c r="D29" s="133">
        <f>B29/10*C29</f>
        <v>68.4</v>
      </c>
    </row>
    <row r="30" spans="1:4" ht="14.25">
      <c r="A30" s="129" t="s">
        <v>125</v>
      </c>
      <c r="B30" s="138">
        <v>106.5</v>
      </c>
      <c r="C30" s="133">
        <v>55</v>
      </c>
      <c r="D30" s="133">
        <f>B30/10*C30</f>
        <v>585.75</v>
      </c>
    </row>
    <row r="31" spans="1:4" ht="14.25">
      <c r="A31" s="129" t="s">
        <v>126</v>
      </c>
      <c r="B31" s="138">
        <v>11.8</v>
      </c>
      <c r="C31" s="133">
        <v>60</v>
      </c>
      <c r="D31" s="133">
        <f>B31/10*C31</f>
        <v>70.80000000000001</v>
      </c>
    </row>
    <row r="32" spans="1:4" ht="15">
      <c r="A32" s="127" t="s">
        <v>127</v>
      </c>
      <c r="B32" s="135"/>
      <c r="C32" s="133"/>
      <c r="D32" s="135">
        <f>D27+D28+D29+D30+D31</f>
        <v>4851.0199999999995</v>
      </c>
    </row>
    <row r="33" spans="1:4" ht="14.25">
      <c r="A33" s="129" t="s">
        <v>128</v>
      </c>
      <c r="B33" s="138">
        <v>3346.4</v>
      </c>
      <c r="C33" s="133">
        <v>15</v>
      </c>
      <c r="D33" s="133">
        <f>B33/10*C33</f>
        <v>5019.599999999999</v>
      </c>
    </row>
    <row r="34" spans="1:4" ht="14.25">
      <c r="A34" s="129" t="s">
        <v>129</v>
      </c>
      <c r="B34" s="138">
        <v>51300</v>
      </c>
      <c r="C34" s="133">
        <v>3.5</v>
      </c>
      <c r="D34" s="133">
        <f>B34*C34/1000</f>
        <v>179.55</v>
      </c>
    </row>
    <row r="35" spans="1:4" ht="14.25">
      <c r="A35" s="129" t="s">
        <v>130</v>
      </c>
      <c r="B35" s="138">
        <v>0.5</v>
      </c>
      <c r="C35" s="133">
        <v>37.5</v>
      </c>
      <c r="D35" s="133">
        <f>B35/10*C35</f>
        <v>1.875</v>
      </c>
    </row>
    <row r="36" spans="1:4" ht="14.25">
      <c r="A36" s="129" t="s">
        <v>131</v>
      </c>
      <c r="B36" s="138"/>
      <c r="C36" s="133">
        <v>10</v>
      </c>
      <c r="D36" s="133">
        <f>B36/10*C36</f>
        <v>0</v>
      </c>
    </row>
    <row r="37" spans="1:4" ht="14.25">
      <c r="A37" s="129" t="s">
        <v>132</v>
      </c>
      <c r="B37" s="138"/>
      <c r="C37" s="133">
        <v>12</v>
      </c>
      <c r="D37" s="133">
        <f>B37/10*C37</f>
        <v>0</v>
      </c>
    </row>
    <row r="38" spans="1:4" ht="14.25">
      <c r="A38" s="129" t="s">
        <v>133</v>
      </c>
      <c r="B38" s="138"/>
      <c r="C38" s="133">
        <v>9</v>
      </c>
      <c r="D38" s="133">
        <f>B38/10*C38</f>
        <v>0</v>
      </c>
    </row>
    <row r="39" spans="1:4" ht="15">
      <c r="A39" s="127" t="s">
        <v>134</v>
      </c>
      <c r="B39" s="138"/>
      <c r="C39" s="133"/>
      <c r="D39" s="141">
        <f>SUM(D32:D38)</f>
        <v>10052.044999999998</v>
      </c>
    </row>
    <row r="41" spans="1:4" ht="15.75" customHeight="1">
      <c r="A41" s="210" t="s">
        <v>40</v>
      </c>
      <c r="B41" s="210"/>
      <c r="C41" s="210"/>
      <c r="D41" s="210"/>
    </row>
    <row r="42" spans="1:4" s="140" customFormat="1" ht="15">
      <c r="A42" s="122" t="s">
        <v>136</v>
      </c>
      <c r="B42" s="123" t="s">
        <v>114</v>
      </c>
      <c r="C42" s="122" t="s">
        <v>115</v>
      </c>
      <c r="D42" s="122" t="s">
        <v>116</v>
      </c>
    </row>
    <row r="43" spans="1:4" s="140" customFormat="1" ht="15">
      <c r="A43" s="124" t="s">
        <v>117</v>
      </c>
      <c r="B43" s="125" t="s">
        <v>118</v>
      </c>
      <c r="C43" s="126" t="s">
        <v>119</v>
      </c>
      <c r="D43" s="126" t="s">
        <v>120</v>
      </c>
    </row>
    <row r="44" spans="1:4" s="140" customFormat="1" ht="15">
      <c r="A44" s="127" t="s">
        <v>121</v>
      </c>
      <c r="B44" s="129"/>
      <c r="C44" s="129"/>
      <c r="D44" s="127"/>
    </row>
    <row r="45" spans="1:4" ht="14.25">
      <c r="A45" s="129" t="s">
        <v>122</v>
      </c>
      <c r="B45" s="138">
        <v>1.9</v>
      </c>
      <c r="C45" s="133">
        <v>65</v>
      </c>
      <c r="D45" s="171">
        <f>B45/10*C45</f>
        <v>12.35</v>
      </c>
    </row>
    <row r="46" spans="1:4" ht="14.25">
      <c r="A46" s="129" t="s">
        <v>123</v>
      </c>
      <c r="B46" s="138"/>
      <c r="C46" s="133">
        <v>104</v>
      </c>
      <c r="D46" s="133">
        <f>B46/10*C46</f>
        <v>0</v>
      </c>
    </row>
    <row r="47" spans="1:4" ht="14.25">
      <c r="A47" s="129" t="s">
        <v>124</v>
      </c>
      <c r="B47" s="138"/>
      <c r="C47" s="133">
        <v>60</v>
      </c>
      <c r="D47" s="133">
        <f>B47/10*C47</f>
        <v>0</v>
      </c>
    </row>
    <row r="48" spans="1:4" ht="14.25">
      <c r="A48" s="129" t="s">
        <v>125</v>
      </c>
      <c r="B48" s="138"/>
      <c r="C48" s="133">
        <v>55</v>
      </c>
      <c r="D48" s="133">
        <f>B48/10*C48</f>
        <v>0</v>
      </c>
    </row>
    <row r="49" spans="1:4" ht="14.25">
      <c r="A49" s="129" t="s">
        <v>126</v>
      </c>
      <c r="B49" s="138"/>
      <c r="C49" s="133">
        <v>60</v>
      </c>
      <c r="D49" s="133">
        <f>B49/10*C49</f>
        <v>0</v>
      </c>
    </row>
    <row r="50" spans="1:4" ht="15">
      <c r="A50" s="127" t="s">
        <v>127</v>
      </c>
      <c r="B50" s="135"/>
      <c r="C50" s="133"/>
      <c r="D50" s="135">
        <f>D45+D46+D47+D48+D49</f>
        <v>12.35</v>
      </c>
    </row>
    <row r="51" spans="1:4" ht="14.25">
      <c r="A51" s="129" t="s">
        <v>128</v>
      </c>
      <c r="B51" s="138">
        <v>18.8</v>
      </c>
      <c r="C51" s="133">
        <v>15</v>
      </c>
      <c r="D51" s="133">
        <f>B51/10*C51</f>
        <v>28.200000000000003</v>
      </c>
    </row>
    <row r="52" spans="1:4" ht="14.25">
      <c r="A52" s="129" t="s">
        <v>129</v>
      </c>
      <c r="B52" s="138"/>
      <c r="C52" s="133">
        <v>3.5</v>
      </c>
      <c r="D52" s="133">
        <f>B52*C52/1000</f>
        <v>0</v>
      </c>
    </row>
    <row r="53" spans="1:4" ht="14.25">
      <c r="A53" s="129" t="s">
        <v>130</v>
      </c>
      <c r="B53" s="138"/>
      <c r="C53" s="133">
        <v>37.5</v>
      </c>
      <c r="D53" s="133">
        <f>B53/10*C53</f>
        <v>0</v>
      </c>
    </row>
    <row r="54" spans="1:4" ht="14.25">
      <c r="A54" s="129" t="s">
        <v>131</v>
      </c>
      <c r="B54" s="138"/>
      <c r="C54" s="133">
        <v>10</v>
      </c>
      <c r="D54" s="133">
        <f>B54/10*C54</f>
        <v>0</v>
      </c>
    </row>
    <row r="55" spans="1:4" ht="14.25">
      <c r="A55" s="129" t="s">
        <v>132</v>
      </c>
      <c r="B55" s="138"/>
      <c r="C55" s="133">
        <v>12</v>
      </c>
      <c r="D55" s="133">
        <f>B55/10*C55</f>
        <v>0</v>
      </c>
    </row>
    <row r="56" spans="1:4" ht="14.25">
      <c r="A56" s="129" t="s">
        <v>133</v>
      </c>
      <c r="B56" s="138"/>
      <c r="C56" s="133">
        <v>9</v>
      </c>
      <c r="D56" s="133">
        <f>B56/10*C56</f>
        <v>0</v>
      </c>
    </row>
    <row r="57" spans="1:4" ht="15">
      <c r="A57" s="127" t="s">
        <v>134</v>
      </c>
      <c r="B57" s="138"/>
      <c r="C57" s="133"/>
      <c r="D57" s="135">
        <f>D50+D51+D52+D53+D54+D55+D56</f>
        <v>40.550000000000004</v>
      </c>
    </row>
    <row r="59" spans="1:4" ht="15.75" customHeight="1">
      <c r="A59" s="210" t="s">
        <v>137</v>
      </c>
      <c r="B59" s="210"/>
      <c r="C59" s="210"/>
      <c r="D59" s="210"/>
    </row>
    <row r="60" spans="1:4" s="140" customFormat="1" ht="15">
      <c r="A60" s="122" t="s">
        <v>136</v>
      </c>
      <c r="B60" s="123" t="s">
        <v>114</v>
      </c>
      <c r="C60" s="122" t="s">
        <v>115</v>
      </c>
      <c r="D60" s="122" t="s">
        <v>116</v>
      </c>
    </row>
    <row r="61" spans="1:4" s="140" customFormat="1" ht="15">
      <c r="A61" s="124" t="s">
        <v>117</v>
      </c>
      <c r="B61" s="125" t="s">
        <v>118</v>
      </c>
      <c r="C61" s="126" t="s">
        <v>119</v>
      </c>
      <c r="D61" s="126" t="s">
        <v>120</v>
      </c>
    </row>
    <row r="62" spans="1:4" s="140" customFormat="1" ht="15">
      <c r="A62" s="127" t="s">
        <v>121</v>
      </c>
      <c r="B62" s="129"/>
      <c r="C62" s="129"/>
      <c r="D62" s="127"/>
    </row>
    <row r="63" spans="1:4" ht="14.25">
      <c r="A63" s="129" t="s">
        <v>122</v>
      </c>
      <c r="B63" s="138"/>
      <c r="C63" s="133">
        <v>65</v>
      </c>
      <c r="D63" s="133">
        <f>B63/10*C63</f>
        <v>0</v>
      </c>
    </row>
    <row r="64" spans="1:4" ht="14.25">
      <c r="A64" s="129" t="s">
        <v>123</v>
      </c>
      <c r="B64" s="138"/>
      <c r="C64" s="133">
        <v>104</v>
      </c>
      <c r="D64" s="133">
        <f>B64/10*C64</f>
        <v>0</v>
      </c>
    </row>
    <row r="65" spans="1:4" ht="14.25">
      <c r="A65" s="129" t="s">
        <v>124</v>
      </c>
      <c r="B65" s="138"/>
      <c r="C65" s="133">
        <v>60</v>
      </c>
      <c r="D65" s="133">
        <f>B65/10*C65</f>
        <v>0</v>
      </c>
    </row>
    <row r="66" spans="1:4" ht="14.25">
      <c r="A66" s="129" t="s">
        <v>125</v>
      </c>
      <c r="B66" s="138"/>
      <c r="C66" s="133">
        <v>55</v>
      </c>
      <c r="D66" s="133">
        <f>B66/10*C66</f>
        <v>0</v>
      </c>
    </row>
    <row r="67" spans="1:4" ht="14.25">
      <c r="A67" s="129" t="s">
        <v>126</v>
      </c>
      <c r="B67" s="138"/>
      <c r="C67" s="133">
        <v>60</v>
      </c>
      <c r="D67" s="133">
        <f>B67/10*C67</f>
        <v>0</v>
      </c>
    </row>
    <row r="68" spans="1:4" ht="15">
      <c r="A68" s="127" t="s">
        <v>127</v>
      </c>
      <c r="B68" s="135"/>
      <c r="C68" s="133"/>
      <c r="D68" s="135">
        <f>D63+D64+D65+D66+D67</f>
        <v>0</v>
      </c>
    </row>
    <row r="69" spans="1:4" ht="14.25">
      <c r="A69" s="129" t="s">
        <v>128</v>
      </c>
      <c r="B69" s="138"/>
      <c r="C69" s="133">
        <v>15</v>
      </c>
      <c r="D69" s="133">
        <f>B69/10*C69</f>
        <v>0</v>
      </c>
    </row>
    <row r="70" spans="1:4" ht="14.25">
      <c r="A70" s="129" t="s">
        <v>129</v>
      </c>
      <c r="B70" s="138"/>
      <c r="C70" s="133">
        <v>3.5</v>
      </c>
      <c r="D70" s="133">
        <f>B70*C70/1000</f>
        <v>0</v>
      </c>
    </row>
    <row r="71" spans="1:4" ht="14.25">
      <c r="A71" s="129" t="s">
        <v>130</v>
      </c>
      <c r="B71" s="138"/>
      <c r="C71" s="133">
        <v>37.5</v>
      </c>
      <c r="D71" s="133">
        <f>B71/10*C71</f>
        <v>0</v>
      </c>
    </row>
    <row r="72" spans="1:4" ht="14.25">
      <c r="A72" s="129" t="s">
        <v>131</v>
      </c>
      <c r="B72" s="138"/>
      <c r="C72" s="133">
        <v>10</v>
      </c>
      <c r="D72" s="133">
        <f>B72/10*C72</f>
        <v>0</v>
      </c>
    </row>
    <row r="73" spans="1:4" ht="14.25">
      <c r="A73" s="129" t="s">
        <v>132</v>
      </c>
      <c r="B73" s="138"/>
      <c r="C73" s="133">
        <v>12</v>
      </c>
      <c r="D73" s="133">
        <f>B73/10*C73</f>
        <v>0</v>
      </c>
    </row>
    <row r="74" spans="1:4" ht="14.25">
      <c r="A74" s="129" t="s">
        <v>133</v>
      </c>
      <c r="B74" s="138"/>
      <c r="C74" s="133">
        <v>9</v>
      </c>
      <c r="D74" s="133">
        <f>B74/10*C74</f>
        <v>0</v>
      </c>
    </row>
    <row r="75" spans="1:4" ht="15">
      <c r="A75" s="127" t="s">
        <v>134</v>
      </c>
      <c r="B75" s="138"/>
      <c r="C75" s="133"/>
      <c r="D75" s="135">
        <f>D68+D69+D70+D71+D72+D73+D74</f>
        <v>0</v>
      </c>
    </row>
    <row r="77" spans="1:4" ht="18">
      <c r="A77" s="210" t="s">
        <v>138</v>
      </c>
      <c r="B77" s="210"/>
      <c r="C77" s="210"/>
      <c r="D77" s="210"/>
    </row>
    <row r="78" spans="1:4" s="140" customFormat="1" ht="15">
      <c r="A78" s="122" t="s">
        <v>136</v>
      </c>
      <c r="B78" s="123" t="s">
        <v>114</v>
      </c>
      <c r="C78" s="122" t="s">
        <v>115</v>
      </c>
      <c r="D78" s="122" t="s">
        <v>116</v>
      </c>
    </row>
    <row r="79" spans="1:4" s="140" customFormat="1" ht="15">
      <c r="A79" s="124" t="s">
        <v>117</v>
      </c>
      <c r="B79" s="125" t="s">
        <v>118</v>
      </c>
      <c r="C79" s="126" t="s">
        <v>119</v>
      </c>
      <c r="D79" s="126" t="s">
        <v>120</v>
      </c>
    </row>
    <row r="80" spans="1:4" s="140" customFormat="1" ht="15">
      <c r="A80" s="127" t="s">
        <v>121</v>
      </c>
      <c r="B80" s="127"/>
      <c r="C80" s="127"/>
      <c r="D80" s="127"/>
    </row>
    <row r="81" spans="1:4" ht="14.25">
      <c r="A81" s="129" t="s">
        <v>122</v>
      </c>
      <c r="B81" s="133">
        <f>B63+B45+B27+B9</f>
        <v>506.19999999999993</v>
      </c>
      <c r="C81" s="133">
        <v>65</v>
      </c>
      <c r="D81" s="133">
        <f>B81/10*C81</f>
        <v>3290.2999999999993</v>
      </c>
    </row>
    <row r="82" spans="1:4" ht="14.25">
      <c r="A82" s="129" t="s">
        <v>123</v>
      </c>
      <c r="B82" s="133">
        <f>B64+B46+B28+B10</f>
        <v>141.3</v>
      </c>
      <c r="C82" s="133">
        <v>104</v>
      </c>
      <c r="D82" s="133">
        <f>B82/10*C82</f>
        <v>1469.52</v>
      </c>
    </row>
    <row r="83" spans="1:4" ht="14.25">
      <c r="A83" s="129" t="s">
        <v>124</v>
      </c>
      <c r="B83" s="133">
        <f>B65+B47+B29+B11</f>
        <v>11.4</v>
      </c>
      <c r="C83" s="133">
        <v>60</v>
      </c>
      <c r="D83" s="133">
        <f>B83/10*C83</f>
        <v>68.4</v>
      </c>
    </row>
    <row r="84" spans="1:4" ht="14.25">
      <c r="A84" s="129" t="s">
        <v>125</v>
      </c>
      <c r="B84" s="133">
        <f>B66+B48+B30+B12</f>
        <v>111.5</v>
      </c>
      <c r="C84" s="133">
        <v>55</v>
      </c>
      <c r="D84" s="133">
        <f>B84/10*C84</f>
        <v>613.25</v>
      </c>
    </row>
    <row r="85" spans="1:4" ht="14.25">
      <c r="A85" s="129" t="s">
        <v>126</v>
      </c>
      <c r="B85" s="133">
        <f>B67+B49+B31+B13</f>
        <v>11.8</v>
      </c>
      <c r="C85" s="133">
        <v>60</v>
      </c>
      <c r="D85" s="133">
        <f>B85/10*C85</f>
        <v>70.80000000000001</v>
      </c>
    </row>
    <row r="86" spans="1:4" ht="15">
      <c r="A86" s="127" t="s">
        <v>127</v>
      </c>
      <c r="B86" s="135">
        <f>SUM(B81:B85)</f>
        <v>782.1999999999999</v>
      </c>
      <c r="C86" s="133"/>
      <c r="D86" s="135">
        <f>D81+D82+D83+D84+D85</f>
        <v>5512.2699999999995</v>
      </c>
    </row>
    <row r="87" spans="1:4" ht="14.25">
      <c r="A87" s="129" t="s">
        <v>128</v>
      </c>
      <c r="B87" s="133">
        <f aca="true" t="shared" si="1" ref="B87:B92">B69+B51+B33+B15</f>
        <v>3465.8</v>
      </c>
      <c r="C87" s="133">
        <v>15</v>
      </c>
      <c r="D87" s="133">
        <f>B87/10*C87</f>
        <v>5198.700000000001</v>
      </c>
    </row>
    <row r="88" spans="1:4" ht="14.25">
      <c r="A88" s="129" t="s">
        <v>129</v>
      </c>
      <c r="B88" s="133">
        <f t="shared" si="1"/>
        <v>51300</v>
      </c>
      <c r="C88" s="133">
        <v>3.5</v>
      </c>
      <c r="D88" s="133">
        <f>B88*C88/1000</f>
        <v>179.55</v>
      </c>
    </row>
    <row r="89" spans="1:4" ht="14.25">
      <c r="A89" s="129" t="s">
        <v>130</v>
      </c>
      <c r="B89" s="133">
        <f t="shared" si="1"/>
        <v>0.5</v>
      </c>
      <c r="C89" s="133">
        <v>37.5</v>
      </c>
      <c r="D89" s="133">
        <f>B89/10*C89</f>
        <v>1.875</v>
      </c>
    </row>
    <row r="90" spans="1:4" ht="14.25">
      <c r="A90" s="129" t="s">
        <v>131</v>
      </c>
      <c r="B90" s="133">
        <f t="shared" si="1"/>
        <v>0</v>
      </c>
      <c r="C90" s="133">
        <v>10</v>
      </c>
      <c r="D90" s="133">
        <f>B90/10*C90</f>
        <v>0</v>
      </c>
    </row>
    <row r="91" spans="1:4" ht="14.25">
      <c r="A91" s="129" t="s">
        <v>132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133</v>
      </c>
      <c r="B92" s="133">
        <f t="shared" si="1"/>
        <v>0</v>
      </c>
      <c r="C92" s="133">
        <v>9</v>
      </c>
      <c r="D92" s="133">
        <f>B92/10*C92</f>
        <v>0</v>
      </c>
    </row>
    <row r="93" spans="1:4" ht="15">
      <c r="A93" s="127" t="s">
        <v>134</v>
      </c>
      <c r="B93" s="133"/>
      <c r="C93" s="133"/>
      <c r="D93" s="141">
        <f>D86+D87+D88+D89+D90+D91+D92</f>
        <v>10892.395</v>
      </c>
    </row>
    <row r="95" ht="12.75">
      <c r="A95" s="119" t="s">
        <v>198</v>
      </c>
    </row>
    <row r="97" spans="1:3" ht="12.75">
      <c r="A97" s="142" t="s">
        <v>146</v>
      </c>
      <c r="B97" s="156"/>
      <c r="C97" s="155" t="s">
        <v>164</v>
      </c>
    </row>
    <row r="98" spans="1:4" ht="12.75">
      <c r="A98" s="2" t="s">
        <v>165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8"/>
  <sheetViews>
    <sheetView zoomScalePageLayoutView="0" workbookViewId="0" topLeftCell="A145">
      <selection activeCell="C9" sqref="C9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1"/>
      <c r="B1" s="184"/>
      <c r="C1" s="184"/>
      <c r="D1" s="184"/>
      <c r="E1" s="184"/>
      <c r="F1" s="184"/>
      <c r="G1" s="184"/>
      <c r="H1" s="184"/>
      <c r="I1" s="184"/>
    </row>
    <row r="2" spans="1:9" ht="15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5">
      <c r="A3" s="197" t="s">
        <v>206</v>
      </c>
      <c r="B3" s="202"/>
      <c r="C3" s="202"/>
      <c r="D3" s="202"/>
      <c r="E3" s="202"/>
      <c r="F3" s="202"/>
      <c r="G3" s="202"/>
      <c r="H3" s="202"/>
      <c r="I3" s="202"/>
    </row>
    <row r="5" spans="1:9" ht="30" customHeight="1">
      <c r="A5" s="203" t="s">
        <v>1</v>
      </c>
      <c r="B5" s="205" t="s">
        <v>2</v>
      </c>
      <c r="C5" s="4" t="s">
        <v>3</v>
      </c>
      <c r="D5" s="11" t="s">
        <v>108</v>
      </c>
      <c r="E5" s="11" t="s">
        <v>196</v>
      </c>
      <c r="F5" s="4" t="s">
        <v>197</v>
      </c>
      <c r="G5" s="18" t="s">
        <v>4</v>
      </c>
      <c r="H5" s="18" t="s">
        <v>4</v>
      </c>
      <c r="I5" s="19" t="s">
        <v>4</v>
      </c>
    </row>
    <row r="6" spans="1:9" ht="35.25" thickBot="1">
      <c r="A6" s="204"/>
      <c r="B6" s="206"/>
      <c r="C6" s="47" t="s">
        <v>154</v>
      </c>
      <c r="D6" s="48" t="s">
        <v>155</v>
      </c>
      <c r="E6" s="48" t="s">
        <v>207</v>
      </c>
      <c r="F6" s="47" t="s">
        <v>207</v>
      </c>
      <c r="G6" s="49" t="s">
        <v>208</v>
      </c>
      <c r="H6" s="49" t="s">
        <v>209</v>
      </c>
      <c r="I6" s="50" t="s">
        <v>210</v>
      </c>
    </row>
    <row r="7" spans="1:9" ht="26.25">
      <c r="A7" s="198">
        <v>1</v>
      </c>
      <c r="B7" s="51" t="s">
        <v>5</v>
      </c>
      <c r="C7" s="52">
        <v>792</v>
      </c>
      <c r="D7" s="53">
        <v>516</v>
      </c>
      <c r="E7" s="53"/>
      <c r="F7" s="54"/>
      <c r="G7" s="55" t="e">
        <f>F7/E7*100</f>
        <v>#DIV/0!</v>
      </c>
      <c r="H7" s="56">
        <f>F7/D7*100</f>
        <v>0</v>
      </c>
      <c r="I7" s="57">
        <f>F7/C7*100</f>
        <v>0</v>
      </c>
    </row>
    <row r="8" spans="1:9" ht="15">
      <c r="A8" s="199"/>
      <c r="B8" s="7" t="s">
        <v>6</v>
      </c>
      <c r="C8" s="6">
        <v>4</v>
      </c>
      <c r="D8" s="10">
        <v>0</v>
      </c>
      <c r="E8" s="10"/>
      <c r="F8" s="6"/>
      <c r="G8" s="20" t="e">
        <f>F8/E8*100</f>
        <v>#DIV/0!</v>
      </c>
      <c r="H8" s="21" t="e">
        <f aca="true" t="shared" si="0" ref="H8:H74">F8/D8*100</f>
        <v>#DIV/0!</v>
      </c>
      <c r="I8" s="58">
        <f aca="true" t="shared" si="1" ref="I8:I74">F8/C8*100</f>
        <v>0</v>
      </c>
    </row>
    <row r="9" spans="1:9" ht="15">
      <c r="A9" s="199"/>
      <c r="B9" s="40" t="s">
        <v>106</v>
      </c>
      <c r="C9" s="41">
        <v>1</v>
      </c>
      <c r="D9" s="42">
        <v>0</v>
      </c>
      <c r="E9" s="42"/>
      <c r="F9" s="43"/>
      <c r="G9" s="20" t="e">
        <f>F9/E9*100</f>
        <v>#DIV/0!</v>
      </c>
      <c r="H9" s="21" t="e">
        <f>F9/D9*100</f>
        <v>#DIV/0!</v>
      </c>
      <c r="I9" s="58">
        <f>F9/C9*100</f>
        <v>0</v>
      </c>
    </row>
    <row r="10" spans="1:9" ht="15.75" thickBot="1">
      <c r="A10" s="200"/>
      <c r="B10" s="59" t="s">
        <v>7</v>
      </c>
      <c r="C10" s="60">
        <v>5</v>
      </c>
      <c r="D10" s="61">
        <v>-9</v>
      </c>
      <c r="E10" s="61"/>
      <c r="F10" s="60"/>
      <c r="G10" s="62" t="e">
        <f aca="true" t="shared" si="2" ref="G10:G75">F10/E10*100</f>
        <v>#DIV/0!</v>
      </c>
      <c r="H10" s="63">
        <f t="shared" si="0"/>
        <v>0</v>
      </c>
      <c r="I10" s="64">
        <f t="shared" si="1"/>
        <v>0</v>
      </c>
    </row>
    <row r="11" spans="1:9" ht="15">
      <c r="A11" s="198">
        <v>2</v>
      </c>
      <c r="B11" s="65" t="s">
        <v>8</v>
      </c>
      <c r="C11" s="52">
        <v>452</v>
      </c>
      <c r="D11" s="53">
        <v>303</v>
      </c>
      <c r="E11" s="53"/>
      <c r="F11" s="53"/>
      <c r="G11" s="55" t="e">
        <f t="shared" si="2"/>
        <v>#DIV/0!</v>
      </c>
      <c r="H11" s="56">
        <f t="shared" si="0"/>
        <v>0</v>
      </c>
      <c r="I11" s="57">
        <f t="shared" si="1"/>
        <v>0</v>
      </c>
    </row>
    <row r="12" spans="1:9" ht="15">
      <c r="A12" s="199"/>
      <c r="B12" s="7" t="s">
        <v>9</v>
      </c>
      <c r="C12" s="6">
        <v>491</v>
      </c>
      <c r="D12" s="10">
        <v>290</v>
      </c>
      <c r="E12" s="10"/>
      <c r="F12" s="10"/>
      <c r="G12" s="20" t="e">
        <f t="shared" si="2"/>
        <v>#DIV/0!</v>
      </c>
      <c r="H12" s="21">
        <f t="shared" si="0"/>
        <v>0</v>
      </c>
      <c r="I12" s="58">
        <f t="shared" si="1"/>
        <v>0</v>
      </c>
    </row>
    <row r="13" spans="1:9" ht="15">
      <c r="A13" s="199"/>
      <c r="B13" s="7" t="s">
        <v>10</v>
      </c>
      <c r="C13" s="6">
        <v>20</v>
      </c>
      <c r="D13" s="10">
        <v>9</v>
      </c>
      <c r="E13" s="10"/>
      <c r="F13" s="10"/>
      <c r="G13" s="20" t="e">
        <f t="shared" si="2"/>
        <v>#DIV/0!</v>
      </c>
      <c r="H13" s="21">
        <f t="shared" si="0"/>
        <v>0</v>
      </c>
      <c r="I13" s="58">
        <f t="shared" si="1"/>
        <v>0</v>
      </c>
    </row>
    <row r="14" spans="1:9" ht="15">
      <c r="A14" s="199"/>
      <c r="B14" s="7" t="s">
        <v>11</v>
      </c>
      <c r="C14" s="6">
        <v>8</v>
      </c>
      <c r="D14" s="10">
        <v>2</v>
      </c>
      <c r="E14" s="10"/>
      <c r="F14" s="10"/>
      <c r="G14" s="20" t="e">
        <f t="shared" si="2"/>
        <v>#DIV/0!</v>
      </c>
      <c r="H14" s="21">
        <f t="shared" si="0"/>
        <v>0</v>
      </c>
      <c r="I14" s="58">
        <f t="shared" si="1"/>
        <v>0</v>
      </c>
    </row>
    <row r="15" spans="1:9" ht="26.25">
      <c r="A15" s="199"/>
      <c r="B15" s="8" t="s">
        <v>12</v>
      </c>
      <c r="C15" s="6">
        <f>C12+C14</f>
        <v>499</v>
      </c>
      <c r="D15" s="6">
        <v>292</v>
      </c>
      <c r="E15" s="6">
        <f>E12+E14</f>
        <v>0</v>
      </c>
      <c r="F15" s="6">
        <f>F12+F14</f>
        <v>0</v>
      </c>
      <c r="G15" s="20" t="e">
        <f t="shared" si="2"/>
        <v>#DIV/0!</v>
      </c>
      <c r="H15" s="21">
        <f t="shared" si="0"/>
        <v>0</v>
      </c>
      <c r="I15" s="58">
        <f t="shared" si="1"/>
        <v>0</v>
      </c>
    </row>
    <row r="16" spans="1:9" ht="26.25">
      <c r="A16" s="199"/>
      <c r="B16" s="24" t="s">
        <v>13</v>
      </c>
      <c r="C16" s="25">
        <f>C14/C15</f>
        <v>0.01603206412825651</v>
      </c>
      <c r="D16" s="26">
        <v>0.00684931506849315</v>
      </c>
      <c r="E16" s="26" t="e">
        <f>E14/E15</f>
        <v>#DIV/0!</v>
      </c>
      <c r="F16" s="27" t="e">
        <f>F14/F15</f>
        <v>#DIV/0!</v>
      </c>
      <c r="G16" s="20" t="e">
        <f t="shared" si="2"/>
        <v>#DIV/0!</v>
      </c>
      <c r="H16" s="21" t="e">
        <f t="shared" si="0"/>
        <v>#DIV/0!</v>
      </c>
      <c r="I16" s="58" t="e">
        <f t="shared" si="1"/>
        <v>#DIV/0!</v>
      </c>
    </row>
    <row r="17" spans="1:9" ht="15.75" thickBot="1">
      <c r="A17" s="200"/>
      <c r="B17" s="66" t="s">
        <v>14</v>
      </c>
      <c r="C17" s="67">
        <f>C13/C15</f>
        <v>0.04008016032064128</v>
      </c>
      <c r="D17" s="68">
        <v>0.030821917808219176</v>
      </c>
      <c r="E17" s="68" t="e">
        <f>E13/E15</f>
        <v>#DIV/0!</v>
      </c>
      <c r="F17" s="69" t="e">
        <f>F13/F15</f>
        <v>#DIV/0!</v>
      </c>
      <c r="G17" s="62" t="e">
        <f t="shared" si="2"/>
        <v>#DIV/0!</v>
      </c>
      <c r="H17" s="63" t="e">
        <f t="shared" si="0"/>
        <v>#DIV/0!</v>
      </c>
      <c r="I17" s="64" t="e">
        <f t="shared" si="1"/>
        <v>#DIV/0!</v>
      </c>
    </row>
    <row r="18" spans="1:9" ht="15">
      <c r="A18" s="198">
        <v>3</v>
      </c>
      <c r="B18" s="65" t="s">
        <v>15</v>
      </c>
      <c r="C18" s="52">
        <v>18500</v>
      </c>
      <c r="D18" s="53">
        <v>26100</v>
      </c>
      <c r="E18" s="53"/>
      <c r="F18" s="54"/>
      <c r="G18" s="55" t="e">
        <f t="shared" si="2"/>
        <v>#DIV/0!</v>
      </c>
      <c r="H18" s="56">
        <f t="shared" si="0"/>
        <v>0</v>
      </c>
      <c r="I18" s="57">
        <f t="shared" si="1"/>
        <v>0</v>
      </c>
    </row>
    <row r="19" spans="1:9" ht="26.25" thickBot="1">
      <c r="A19" s="200"/>
      <c r="B19" s="70" t="s">
        <v>16</v>
      </c>
      <c r="C19" s="71">
        <f>C18/C12/9*1000</f>
        <v>4186.467526589727</v>
      </c>
      <c r="D19" s="71">
        <v>10000</v>
      </c>
      <c r="E19" s="71" t="e">
        <f>E18/E12/9*1000</f>
        <v>#DIV/0!</v>
      </c>
      <c r="F19" s="71" t="e">
        <f>F18/F12/9*1000</f>
        <v>#DIV/0!</v>
      </c>
      <c r="G19" s="62" t="e">
        <f t="shared" si="2"/>
        <v>#DIV/0!</v>
      </c>
      <c r="H19" s="63" t="e">
        <f t="shared" si="0"/>
        <v>#DIV/0!</v>
      </c>
      <c r="I19" s="64" t="e">
        <f t="shared" si="1"/>
        <v>#DIV/0!</v>
      </c>
    </row>
    <row r="20" spans="1:9" ht="26.25">
      <c r="A20" s="198">
        <v>4</v>
      </c>
      <c r="B20" s="51" t="s">
        <v>20</v>
      </c>
      <c r="C20" s="52">
        <v>6309</v>
      </c>
      <c r="D20" s="53">
        <v>45100</v>
      </c>
      <c r="E20" s="53"/>
      <c r="F20" s="74"/>
      <c r="G20" s="55" t="e">
        <f t="shared" si="2"/>
        <v>#DIV/0!</v>
      </c>
      <c r="H20" s="56">
        <f t="shared" si="0"/>
        <v>0</v>
      </c>
      <c r="I20" s="57">
        <f t="shared" si="1"/>
        <v>0</v>
      </c>
    </row>
    <row r="21" spans="1:9" ht="15.75" thickBot="1">
      <c r="A21" s="200"/>
      <c r="B21" s="75" t="s">
        <v>17</v>
      </c>
      <c r="C21" s="76">
        <f>C20/C7/9*1000</f>
        <v>885.10101010101</v>
      </c>
      <c r="D21" s="76">
        <v>9711.455641688199</v>
      </c>
      <c r="E21" s="76" t="e">
        <f>E20/E7/9*1000</f>
        <v>#DIV/0!</v>
      </c>
      <c r="F21" s="76" t="e">
        <f>F20/F7/9*1000</f>
        <v>#DIV/0!</v>
      </c>
      <c r="G21" s="62" t="e">
        <f t="shared" si="2"/>
        <v>#DIV/0!</v>
      </c>
      <c r="H21" s="63" t="e">
        <f t="shared" si="0"/>
        <v>#DIV/0!</v>
      </c>
      <c r="I21" s="79" t="e">
        <f t="shared" si="1"/>
        <v>#DIV/0!</v>
      </c>
    </row>
    <row r="22" spans="1:9" ht="39">
      <c r="A22" s="198">
        <v>5</v>
      </c>
      <c r="B22" s="80" t="s">
        <v>18</v>
      </c>
      <c r="C22" s="52">
        <v>45</v>
      </c>
      <c r="D22" s="53">
        <v>11</v>
      </c>
      <c r="E22" s="53"/>
      <c r="F22" s="74"/>
      <c r="G22" s="55" t="e">
        <f t="shared" si="2"/>
        <v>#DIV/0!</v>
      </c>
      <c r="H22" s="56">
        <f t="shared" si="0"/>
        <v>0</v>
      </c>
      <c r="I22" s="81">
        <f t="shared" si="1"/>
        <v>0</v>
      </c>
    </row>
    <row r="23" spans="1:9" ht="27" thickBot="1">
      <c r="A23" s="200"/>
      <c r="B23" s="82" t="s">
        <v>21</v>
      </c>
      <c r="C23" s="71">
        <f>C22/C7*100</f>
        <v>5.681818181818182</v>
      </c>
      <c r="D23" s="72">
        <v>2.131782945736434</v>
      </c>
      <c r="E23" s="72" t="e">
        <f>E22/E7*100</f>
        <v>#DIV/0!</v>
      </c>
      <c r="F23" s="83" t="e">
        <f>F22/F7*100</f>
        <v>#DIV/0!</v>
      </c>
      <c r="G23" s="62" t="e">
        <f t="shared" si="2"/>
        <v>#DIV/0!</v>
      </c>
      <c r="H23" s="63" t="e">
        <f t="shared" si="0"/>
        <v>#DIV/0!</v>
      </c>
      <c r="I23" s="79" t="e">
        <f t="shared" si="1"/>
        <v>#DIV/0!</v>
      </c>
    </row>
    <row r="24" spans="1:9" ht="36.75" customHeight="1">
      <c r="A24" s="207">
        <v>6</v>
      </c>
      <c r="B24" s="99" t="s">
        <v>19</v>
      </c>
      <c r="C24" s="96"/>
      <c r="D24" s="97"/>
      <c r="E24" s="97"/>
      <c r="F24" s="96"/>
      <c r="G24" s="55"/>
      <c r="H24" s="56"/>
      <c r="I24" s="81"/>
    </row>
    <row r="25" spans="1:9" ht="15">
      <c r="A25" s="208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8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8"/>
      <c r="B27" s="7" t="s">
        <v>149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8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8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8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26.25">
      <c r="A31" s="208"/>
      <c r="B31" s="8" t="s">
        <v>27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8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8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8"/>
      <c r="B34" s="29" t="s">
        <v>30</v>
      </c>
      <c r="C34" s="33">
        <f>SUM(C35:C43)</f>
        <v>0</v>
      </c>
      <c r="D34" s="34"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8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8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8"/>
      <c r="B37" s="7" t="s">
        <v>149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8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8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8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8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8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8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8"/>
      <c r="B44" s="24" t="s">
        <v>39</v>
      </c>
      <c r="C44" s="33">
        <f>SUM(C45:C47)</f>
        <v>16687</v>
      </c>
      <c r="D44" s="34">
        <v>25442.795000000002</v>
      </c>
      <c r="E44" s="34">
        <f>SUM(E45:E47)</f>
        <v>0</v>
      </c>
      <c r="F44" s="34">
        <f>SUM(F45:F47)</f>
        <v>25442.795000000002</v>
      </c>
      <c r="G44" s="20" t="e">
        <f t="shared" si="2"/>
        <v>#DIV/0!</v>
      </c>
      <c r="H44" s="21">
        <f t="shared" si="0"/>
        <v>100</v>
      </c>
      <c r="I44" s="84">
        <f t="shared" si="1"/>
        <v>152.47075567807275</v>
      </c>
    </row>
    <row r="45" spans="1:9" ht="15">
      <c r="A45" s="208"/>
      <c r="B45" s="7" t="s">
        <v>145</v>
      </c>
      <c r="C45" s="6">
        <v>1593.2</v>
      </c>
      <c r="D45" s="10">
        <v>2331.7000000000003</v>
      </c>
      <c r="E45" s="10"/>
      <c r="F45" s="34">
        <f>'3 вал.прод'!D21</f>
        <v>2331.7000000000003</v>
      </c>
      <c r="G45" s="20" t="e">
        <f t="shared" si="2"/>
        <v>#DIV/0!</v>
      </c>
      <c r="H45" s="21">
        <f t="shared" si="0"/>
        <v>100</v>
      </c>
      <c r="I45" s="84">
        <f t="shared" si="1"/>
        <v>146.35325131810194</v>
      </c>
    </row>
    <row r="46" spans="1:9" ht="15">
      <c r="A46" s="208"/>
      <c r="B46" s="7" t="s">
        <v>40</v>
      </c>
      <c r="C46" s="6">
        <v>0</v>
      </c>
      <c r="D46" s="10">
        <v>80.94999999999999</v>
      </c>
      <c r="E46" s="10"/>
      <c r="F46" s="34">
        <f>'3 вал.прод'!D57</f>
        <v>80.94999999999999</v>
      </c>
      <c r="G46" s="20" t="e">
        <f t="shared" si="2"/>
        <v>#DIV/0!</v>
      </c>
      <c r="H46" s="21">
        <f t="shared" si="0"/>
        <v>100</v>
      </c>
      <c r="I46" s="84" t="e">
        <f t="shared" si="1"/>
        <v>#DIV/0!</v>
      </c>
    </row>
    <row r="47" spans="1:9" ht="15">
      <c r="A47" s="208"/>
      <c r="B47" s="7" t="s">
        <v>41</v>
      </c>
      <c r="C47" s="6">
        <v>15093.8</v>
      </c>
      <c r="D47" s="10">
        <v>23030.145</v>
      </c>
      <c r="E47" s="10"/>
      <c r="F47" s="34">
        <f>'3 вал.прод'!D39</f>
        <v>23030.145</v>
      </c>
      <c r="G47" s="20" t="e">
        <f t="shared" si="2"/>
        <v>#DIV/0!</v>
      </c>
      <c r="H47" s="21">
        <f t="shared" si="0"/>
        <v>100</v>
      </c>
      <c r="I47" s="84">
        <f t="shared" si="1"/>
        <v>152.58016536591182</v>
      </c>
    </row>
    <row r="48" spans="1:9" ht="15">
      <c r="A48" s="208"/>
      <c r="B48" s="28" t="s">
        <v>42</v>
      </c>
      <c r="C48" s="33">
        <f>C44+C34</f>
        <v>16687</v>
      </c>
      <c r="D48" s="34">
        <v>25442.795000000002</v>
      </c>
      <c r="E48" s="34">
        <f>E44+E34</f>
        <v>0</v>
      </c>
      <c r="F48" s="30">
        <f>F44+F34</f>
        <v>25442.795000000002</v>
      </c>
      <c r="G48" s="20" t="e">
        <f t="shared" si="2"/>
        <v>#DIV/0!</v>
      </c>
      <c r="H48" s="21">
        <f t="shared" si="0"/>
        <v>100</v>
      </c>
      <c r="I48" s="84">
        <f t="shared" si="1"/>
        <v>152.47075567807275</v>
      </c>
    </row>
    <row r="49" spans="1:9" ht="15">
      <c r="A49" s="208"/>
      <c r="B49" s="29" t="s">
        <v>17</v>
      </c>
      <c r="C49" s="22">
        <f>C48/C7/9*1000</f>
        <v>2341.049382716049</v>
      </c>
      <c r="D49" s="22">
        <v>5478.638027562447</v>
      </c>
      <c r="E49" s="22" t="e">
        <f>E48/E7/9*1000</f>
        <v>#DIV/0!</v>
      </c>
      <c r="F49" s="22" t="e">
        <f>F48/F7/9*1000</f>
        <v>#DIV/0!</v>
      </c>
      <c r="G49" s="20" t="e">
        <f t="shared" si="2"/>
        <v>#DIV/0!</v>
      </c>
      <c r="H49" s="21" t="e">
        <f t="shared" si="0"/>
        <v>#DIV/0!</v>
      </c>
      <c r="I49" s="84" t="e">
        <f t="shared" si="1"/>
        <v>#DIV/0!</v>
      </c>
    </row>
    <row r="50" spans="1:9" ht="15">
      <c r="A50" s="208"/>
      <c r="B50" s="40" t="s">
        <v>109</v>
      </c>
      <c r="C50" s="44"/>
      <c r="D50" s="45">
        <v>9181.05</v>
      </c>
      <c r="E50" s="45"/>
      <c r="F50" s="46">
        <f>'3 вал.прод'!D87</f>
        <v>9181.05</v>
      </c>
      <c r="G50" s="20" t="e">
        <f>F50/E50*100</f>
        <v>#DIV/0!</v>
      </c>
      <c r="H50" s="21">
        <f>F50/D50*100</f>
        <v>100</v>
      </c>
      <c r="I50" s="84" t="e">
        <f>F50/C50*100</f>
        <v>#DIV/0!</v>
      </c>
    </row>
    <row r="51" spans="1:9" ht="15.75" thickBot="1">
      <c r="A51" s="209"/>
      <c r="B51" s="85" t="s">
        <v>110</v>
      </c>
      <c r="C51" s="86"/>
      <c r="D51" s="87">
        <v>9170.32</v>
      </c>
      <c r="E51" s="87"/>
      <c r="F51" s="88">
        <f>'3 вал.прод'!D86</f>
        <v>9170.32</v>
      </c>
      <c r="G51" s="62" t="e">
        <f>F51/E51*100</f>
        <v>#DIV/0!</v>
      </c>
      <c r="H51" s="63">
        <f>F51/D51*100</f>
        <v>100</v>
      </c>
      <c r="I51" s="79" t="e">
        <f>F51/C51*100</f>
        <v>#DIV/0!</v>
      </c>
    </row>
    <row r="52" spans="1:9" ht="26.25">
      <c r="A52" s="198">
        <v>7</v>
      </c>
      <c r="B52" s="89" t="s">
        <v>43</v>
      </c>
      <c r="C52" s="90">
        <f>C48/C53</f>
        <v>50.26204819277108</v>
      </c>
      <c r="D52" s="91">
        <v>100.16848425196851</v>
      </c>
      <c r="E52" s="91" t="e">
        <f>E48/E53</f>
        <v>#DIV/0!</v>
      </c>
      <c r="F52" s="92" t="e">
        <f>F48/F53</f>
        <v>#DIV/0!</v>
      </c>
      <c r="G52" s="55" t="e">
        <f t="shared" si="2"/>
        <v>#DIV/0!</v>
      </c>
      <c r="H52" s="56" t="e">
        <f t="shared" si="0"/>
        <v>#DIV/0!</v>
      </c>
      <c r="I52" s="81" t="e">
        <f t="shared" si="1"/>
        <v>#DIV/0!</v>
      </c>
    </row>
    <row r="53" spans="1:9" ht="52.5" thickBot="1">
      <c r="A53" s="200"/>
      <c r="B53" s="93" t="s">
        <v>44</v>
      </c>
      <c r="C53" s="60">
        <v>332</v>
      </c>
      <c r="D53" s="61">
        <v>254</v>
      </c>
      <c r="E53" s="61"/>
      <c r="F53" s="61"/>
      <c r="G53" s="62" t="e">
        <f t="shared" si="2"/>
        <v>#DIV/0!</v>
      </c>
      <c r="H53" s="63">
        <f t="shared" si="0"/>
        <v>0</v>
      </c>
      <c r="I53" s="79">
        <f t="shared" si="1"/>
        <v>0</v>
      </c>
    </row>
    <row r="54" spans="1:9" ht="15">
      <c r="A54" s="198">
        <v>8</v>
      </c>
      <c r="B54" s="94" t="s">
        <v>45</v>
      </c>
      <c r="C54" s="52">
        <v>5750</v>
      </c>
      <c r="D54" s="53">
        <v>12300</v>
      </c>
      <c r="E54" s="53"/>
      <c r="F54" s="53"/>
      <c r="G54" s="55" t="e">
        <f t="shared" si="2"/>
        <v>#DIV/0!</v>
      </c>
      <c r="H54" s="56">
        <f t="shared" si="0"/>
        <v>0</v>
      </c>
      <c r="I54" s="81">
        <f t="shared" si="1"/>
        <v>0</v>
      </c>
    </row>
    <row r="55" spans="1:9" ht="15.75" thickBot="1">
      <c r="A55" s="200"/>
      <c r="B55" s="75" t="s">
        <v>17</v>
      </c>
      <c r="C55" s="71">
        <f>C54/C7/9*1000</f>
        <v>806.6778900112233</v>
      </c>
      <c r="D55" s="71">
        <v>2648.578811369509</v>
      </c>
      <c r="E55" s="71" t="e">
        <f>E54/E7/9*1000</f>
        <v>#DIV/0!</v>
      </c>
      <c r="F55" s="71" t="e">
        <f>F54/F7/9*1000</f>
        <v>#DIV/0!</v>
      </c>
      <c r="G55" s="62" t="e">
        <f t="shared" si="2"/>
        <v>#DIV/0!</v>
      </c>
      <c r="H55" s="63" t="e">
        <f t="shared" si="0"/>
        <v>#DIV/0!</v>
      </c>
      <c r="I55" s="79" t="e">
        <f t="shared" si="1"/>
        <v>#DIV/0!</v>
      </c>
    </row>
    <row r="56" spans="1:9" ht="15">
      <c r="A56" s="198">
        <v>9</v>
      </c>
      <c r="B56" s="95" t="s">
        <v>46</v>
      </c>
      <c r="C56" s="96">
        <f>C58+C66+C67+C68+C69+C72+C73+C74+C75+C76+C77+C78</f>
        <v>909</v>
      </c>
      <c r="D56" s="97">
        <v>3398.6</v>
      </c>
      <c r="E56" s="97">
        <f>E58+E66+E67+E68+E69+E72+E73+E74+E75+E76+E77+E78</f>
        <v>0</v>
      </c>
      <c r="F56" s="98">
        <f>F58+F66+F67+F68+F69+F72+F73+F74+F75+F76+F77+F78</f>
        <v>0</v>
      </c>
      <c r="G56" s="55" t="e">
        <f t="shared" si="2"/>
        <v>#DIV/0!</v>
      </c>
      <c r="H56" s="56">
        <f t="shared" si="0"/>
        <v>0</v>
      </c>
      <c r="I56" s="81">
        <f t="shared" si="1"/>
        <v>0</v>
      </c>
    </row>
    <row r="57" spans="1:9" ht="15">
      <c r="A57" s="199"/>
      <c r="B57" s="29" t="s">
        <v>17</v>
      </c>
      <c r="C57" s="22">
        <f>C56/C7*1000/9</f>
        <v>127.52525252525253</v>
      </c>
      <c r="D57" s="22">
        <v>731.8260120585702</v>
      </c>
      <c r="E57" s="22" t="e">
        <f>E56/E7*1000/9</f>
        <v>#DIV/0!</v>
      </c>
      <c r="F57" s="22" t="e">
        <f>F56/F7*1000/9</f>
        <v>#DIV/0!</v>
      </c>
      <c r="G57" s="20" t="e">
        <f t="shared" si="2"/>
        <v>#DIV/0!</v>
      </c>
      <c r="H57" s="21" t="e">
        <f t="shared" si="0"/>
        <v>#DIV/0!</v>
      </c>
      <c r="I57" s="84" t="e">
        <f t="shared" si="1"/>
        <v>#DIV/0!</v>
      </c>
    </row>
    <row r="58" spans="1:9" ht="15">
      <c r="A58" s="199"/>
      <c r="B58" s="29" t="s">
        <v>47</v>
      </c>
      <c r="C58" s="33">
        <f>SUM(C59:C65)</f>
        <v>0</v>
      </c>
      <c r="D58" s="34"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9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9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9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9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9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9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9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9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9"/>
      <c r="B67" s="7" t="s">
        <v>56</v>
      </c>
      <c r="C67" s="6">
        <v>428</v>
      </c>
      <c r="D67" s="10">
        <v>1425</v>
      </c>
      <c r="E67" s="10"/>
      <c r="F67" s="13"/>
      <c r="G67" s="20" t="e">
        <f t="shared" si="2"/>
        <v>#DIV/0!</v>
      </c>
      <c r="H67" s="21">
        <f t="shared" si="0"/>
        <v>0</v>
      </c>
      <c r="I67" s="84">
        <f t="shared" si="1"/>
        <v>0</v>
      </c>
    </row>
    <row r="68" spans="1:9" ht="15">
      <c r="A68" s="199"/>
      <c r="B68" s="7" t="s">
        <v>57</v>
      </c>
      <c r="C68" s="6">
        <v>0</v>
      </c>
      <c r="D68" s="10">
        <v>335</v>
      </c>
      <c r="E68" s="10"/>
      <c r="F68" s="13"/>
      <c r="G68" s="20" t="e">
        <f t="shared" si="2"/>
        <v>#DIV/0!</v>
      </c>
      <c r="H68" s="21">
        <f t="shared" si="0"/>
        <v>0</v>
      </c>
      <c r="I68" s="84" t="e">
        <f t="shared" si="1"/>
        <v>#DIV/0!</v>
      </c>
    </row>
    <row r="69" spans="1:9" ht="15">
      <c r="A69" s="199"/>
      <c r="B69" s="29" t="s">
        <v>58</v>
      </c>
      <c r="C69" s="33">
        <f>C70+C71</f>
        <v>475</v>
      </c>
      <c r="D69" s="34">
        <v>1536</v>
      </c>
      <c r="E69" s="34">
        <f>E70+E71</f>
        <v>0</v>
      </c>
      <c r="F69" s="30">
        <f>F70+F71</f>
        <v>0</v>
      </c>
      <c r="G69" s="20" t="e">
        <f t="shared" si="2"/>
        <v>#DIV/0!</v>
      </c>
      <c r="H69" s="21">
        <f t="shared" si="0"/>
        <v>0</v>
      </c>
      <c r="I69" s="84">
        <f t="shared" si="1"/>
        <v>0</v>
      </c>
    </row>
    <row r="70" spans="1:9" ht="15">
      <c r="A70" s="199"/>
      <c r="B70" s="7" t="s">
        <v>59</v>
      </c>
      <c r="C70" s="6">
        <v>255</v>
      </c>
      <c r="D70" s="10">
        <v>952</v>
      </c>
      <c r="E70" s="10"/>
      <c r="F70" s="13"/>
      <c r="G70" s="20" t="e">
        <f t="shared" si="2"/>
        <v>#DIV/0!</v>
      </c>
      <c r="H70" s="21">
        <f t="shared" si="0"/>
        <v>0</v>
      </c>
      <c r="I70" s="84">
        <f t="shared" si="1"/>
        <v>0</v>
      </c>
    </row>
    <row r="71" spans="1:9" ht="15">
      <c r="A71" s="199"/>
      <c r="B71" s="7" t="s">
        <v>60</v>
      </c>
      <c r="C71" s="6">
        <v>220</v>
      </c>
      <c r="D71" s="15">
        <v>584</v>
      </c>
      <c r="E71" s="10"/>
      <c r="F71" s="13"/>
      <c r="G71" s="20" t="e">
        <f t="shared" si="2"/>
        <v>#DIV/0!</v>
      </c>
      <c r="H71" s="21">
        <f t="shared" si="0"/>
        <v>0</v>
      </c>
      <c r="I71" s="84">
        <f t="shared" si="1"/>
        <v>0</v>
      </c>
    </row>
    <row r="72" spans="1:9" ht="15">
      <c r="A72" s="199"/>
      <c r="B72" s="7" t="s">
        <v>61</v>
      </c>
      <c r="C72" s="6">
        <v>1</v>
      </c>
      <c r="D72" s="10">
        <v>2</v>
      </c>
      <c r="E72" s="10"/>
      <c r="F72" s="13"/>
      <c r="G72" s="20" t="e">
        <f t="shared" si="2"/>
        <v>#DIV/0!</v>
      </c>
      <c r="H72" s="21">
        <f t="shared" si="0"/>
        <v>0</v>
      </c>
      <c r="I72" s="84">
        <f t="shared" si="1"/>
        <v>0</v>
      </c>
    </row>
    <row r="73" spans="1:9" ht="15">
      <c r="A73" s="199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9"/>
      <c r="B74" s="7" t="s">
        <v>63</v>
      </c>
      <c r="C74" s="6">
        <v>3</v>
      </c>
      <c r="D74" s="10">
        <v>84.6</v>
      </c>
      <c r="E74" s="10"/>
      <c r="F74" s="10"/>
      <c r="G74" s="20" t="e">
        <f t="shared" si="2"/>
        <v>#DIV/0!</v>
      </c>
      <c r="H74" s="21">
        <f t="shared" si="0"/>
        <v>0</v>
      </c>
      <c r="I74" s="84">
        <f t="shared" si="1"/>
        <v>0</v>
      </c>
    </row>
    <row r="75" spans="1:9" ht="15">
      <c r="A75" s="199"/>
      <c r="B75" s="7" t="s">
        <v>64</v>
      </c>
      <c r="C75" s="6"/>
      <c r="D75" s="10">
        <v>16</v>
      </c>
      <c r="E75" s="10"/>
      <c r="F75" s="13"/>
      <c r="G75" s="20" t="e">
        <f t="shared" si="2"/>
        <v>#DIV/0!</v>
      </c>
      <c r="H75" s="21">
        <f aca="true" t="shared" si="3" ref="H75:H119">F75/D75*100</f>
        <v>0</v>
      </c>
      <c r="I75" s="84" t="e">
        <f aca="true" t="shared" si="4" ref="I75:I119">F75/C75*100</f>
        <v>#DIV/0!</v>
      </c>
    </row>
    <row r="76" spans="1:9" ht="15">
      <c r="A76" s="199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9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00"/>
      <c r="B78" s="59" t="s">
        <v>170</v>
      </c>
      <c r="C78" s="60">
        <v>2</v>
      </c>
      <c r="D78" s="61">
        <v>0</v>
      </c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4">
        <v>10</v>
      </c>
      <c r="B79" s="99" t="s">
        <v>67</v>
      </c>
      <c r="C79" s="96">
        <f>C80+C81</f>
        <v>554</v>
      </c>
      <c r="D79" s="97">
        <v>2408</v>
      </c>
      <c r="E79" s="97">
        <f>E80+E81</f>
        <v>0</v>
      </c>
      <c r="F79" s="100">
        <f>F80+F81</f>
        <v>0</v>
      </c>
      <c r="G79" s="55" t="e">
        <f t="shared" si="5"/>
        <v>#DIV/0!</v>
      </c>
      <c r="H79" s="56">
        <f t="shared" si="3"/>
        <v>0</v>
      </c>
      <c r="I79" s="81">
        <f t="shared" si="4"/>
        <v>0</v>
      </c>
      <c r="J79" s="3"/>
    </row>
    <row r="80" spans="1:10" ht="15">
      <c r="A80" s="195"/>
      <c r="B80" s="7" t="s">
        <v>68</v>
      </c>
      <c r="C80" s="6">
        <v>0</v>
      </c>
      <c r="D80" s="10">
        <v>828</v>
      </c>
      <c r="E80" s="16"/>
      <c r="F80" s="16"/>
      <c r="G80" s="20" t="e">
        <f t="shared" si="5"/>
        <v>#DIV/0!</v>
      </c>
      <c r="H80" s="21">
        <f t="shared" si="3"/>
        <v>0</v>
      </c>
      <c r="I80" s="84" t="e">
        <f t="shared" si="4"/>
        <v>#DIV/0!</v>
      </c>
      <c r="J80" s="3"/>
    </row>
    <row r="81" spans="1:10" ht="15">
      <c r="A81" s="195"/>
      <c r="B81" s="5" t="s">
        <v>69</v>
      </c>
      <c r="C81" s="6">
        <v>554</v>
      </c>
      <c r="D81" s="10">
        <v>1580</v>
      </c>
      <c r="E81" s="16"/>
      <c r="F81" s="16"/>
      <c r="G81" s="20" t="e">
        <f t="shared" si="5"/>
        <v>#DIV/0!</v>
      </c>
      <c r="H81" s="21">
        <f t="shared" si="3"/>
        <v>0</v>
      </c>
      <c r="I81" s="84">
        <f t="shared" si="4"/>
        <v>0</v>
      </c>
      <c r="J81" s="3"/>
    </row>
    <row r="82" spans="1:10" ht="39.75" thickBot="1">
      <c r="A82" s="196"/>
      <c r="B82" s="93" t="s">
        <v>70</v>
      </c>
      <c r="C82" s="60">
        <v>0</v>
      </c>
      <c r="D82" s="61">
        <v>0</v>
      </c>
      <c r="E82" s="61"/>
      <c r="F82" s="101"/>
      <c r="G82" s="62" t="e">
        <f t="shared" si="5"/>
        <v>#DIV/0!</v>
      </c>
      <c r="H82" s="63" t="e">
        <f t="shared" si="3"/>
        <v>#DIV/0!</v>
      </c>
      <c r="I82" s="79" t="e">
        <f t="shared" si="4"/>
        <v>#DIV/0!</v>
      </c>
      <c r="J82" s="3"/>
    </row>
    <row r="83" spans="1:10" ht="15">
      <c r="A83" s="194">
        <v>11</v>
      </c>
      <c r="B83" s="65" t="s">
        <v>71</v>
      </c>
      <c r="C83" s="65">
        <v>9890</v>
      </c>
      <c r="D83" s="94">
        <v>13049</v>
      </c>
      <c r="E83" s="94"/>
      <c r="F83" s="102"/>
      <c r="G83" s="55" t="e">
        <f t="shared" si="5"/>
        <v>#DIV/0!</v>
      </c>
      <c r="H83" s="56">
        <f t="shared" si="3"/>
        <v>0</v>
      </c>
      <c r="I83" s="81">
        <f t="shared" si="4"/>
        <v>0</v>
      </c>
      <c r="J83" s="3"/>
    </row>
    <row r="84" spans="1:10" ht="26.25">
      <c r="A84" s="195"/>
      <c r="B84" s="24" t="s">
        <v>72</v>
      </c>
      <c r="C84" s="35">
        <f>C83/C7</f>
        <v>12.487373737373737</v>
      </c>
      <c r="D84" s="36">
        <v>25.28875968992248</v>
      </c>
      <c r="E84" s="36" t="e">
        <f>E83/E7</f>
        <v>#DIV/0!</v>
      </c>
      <c r="F84" s="37" t="e">
        <f>F83/F7</f>
        <v>#DIV/0!</v>
      </c>
      <c r="G84" s="20" t="e">
        <f t="shared" si="5"/>
        <v>#DIV/0!</v>
      </c>
      <c r="H84" s="21" t="e">
        <f t="shared" si="3"/>
        <v>#DIV/0!</v>
      </c>
      <c r="I84" s="84" t="e">
        <f t="shared" si="4"/>
        <v>#DIV/0!</v>
      </c>
      <c r="J84" s="3"/>
    </row>
    <row r="85" spans="1:10" ht="52.5" thickBot="1">
      <c r="A85" s="196"/>
      <c r="B85" s="82" t="s">
        <v>73</v>
      </c>
      <c r="C85" s="71">
        <f>C82/C83*100</f>
        <v>0</v>
      </c>
      <c r="D85" s="72">
        <v>0</v>
      </c>
      <c r="E85" s="72" t="e">
        <f>E82/E83*100</f>
        <v>#DIV/0!</v>
      </c>
      <c r="F85" s="103" t="e">
        <f>F82/F83*100</f>
        <v>#DIV/0!</v>
      </c>
      <c r="G85" s="62" t="e">
        <f t="shared" si="5"/>
        <v>#DIV/0!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4">
        <v>12</v>
      </c>
      <c r="B86" s="80" t="s">
        <v>74</v>
      </c>
      <c r="C86" s="52">
        <v>2</v>
      </c>
      <c r="D86" s="53">
        <v>14</v>
      </c>
      <c r="E86" s="53"/>
      <c r="F86" s="104"/>
      <c r="G86" s="55" t="e">
        <f t="shared" si="5"/>
        <v>#DIV/0!</v>
      </c>
      <c r="H86" s="56">
        <f t="shared" si="3"/>
        <v>0</v>
      </c>
      <c r="I86" s="81">
        <f t="shared" si="4"/>
        <v>0</v>
      </c>
      <c r="J86" s="3"/>
    </row>
    <row r="87" spans="1:10" ht="27" thickBot="1">
      <c r="A87" s="196"/>
      <c r="B87" s="82" t="s">
        <v>75</v>
      </c>
      <c r="C87" s="76">
        <f>C86*1000/C7</f>
        <v>2.525252525252525</v>
      </c>
      <c r="D87" s="106">
        <v>27.131782945736433</v>
      </c>
      <c r="E87" s="106" t="e">
        <f>E86*1000/E7</f>
        <v>#DIV/0!</v>
      </c>
      <c r="F87" s="106" t="e">
        <f>F86*1000/F7</f>
        <v>#DIV/0!</v>
      </c>
      <c r="G87" s="62" t="e">
        <f t="shared" si="5"/>
        <v>#DIV/0!</v>
      </c>
      <c r="H87" s="63" t="e">
        <f t="shared" si="3"/>
        <v>#DIV/0!</v>
      </c>
      <c r="I87" s="79" t="e">
        <f t="shared" si="4"/>
        <v>#DIV/0!</v>
      </c>
      <c r="J87" s="3"/>
    </row>
    <row r="88" spans="1:10" ht="26.25">
      <c r="A88" s="194">
        <v>13</v>
      </c>
      <c r="B88" s="80" t="s">
        <v>76</v>
      </c>
      <c r="C88" s="52">
        <v>1</v>
      </c>
      <c r="D88" s="53">
        <v>5</v>
      </c>
      <c r="E88" s="53"/>
      <c r="F88" s="53"/>
      <c r="G88" s="55" t="e">
        <f t="shared" si="5"/>
        <v>#DIV/0!</v>
      </c>
      <c r="H88" s="56">
        <f t="shared" si="3"/>
        <v>0</v>
      </c>
      <c r="I88" s="81">
        <f t="shared" si="4"/>
        <v>0</v>
      </c>
      <c r="J88" s="3"/>
    </row>
    <row r="89" spans="1:10" ht="26.25">
      <c r="A89" s="195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6"/>
      <c r="B90" s="82" t="s">
        <v>78</v>
      </c>
      <c r="C90" s="76">
        <f>(C88+C89)*1000/C7</f>
        <v>1.2626262626262625</v>
      </c>
      <c r="D90" s="106">
        <v>9.689922480620154</v>
      </c>
      <c r="E90" s="106" t="e">
        <f>(E88+E89)*1000/E7</f>
        <v>#DIV/0!</v>
      </c>
      <c r="F90" s="106" t="e">
        <f>(F88+F89)*1000/F7</f>
        <v>#DIV/0!</v>
      </c>
      <c r="G90" s="62" t="e">
        <f t="shared" si="5"/>
        <v>#DIV/0!</v>
      </c>
      <c r="H90" s="63" t="e">
        <f t="shared" si="3"/>
        <v>#DIV/0!</v>
      </c>
      <c r="I90" s="79" t="e">
        <f t="shared" si="4"/>
        <v>#DIV/0!</v>
      </c>
      <c r="J90" s="3"/>
    </row>
    <row r="91" spans="1:10" ht="50.25" customHeight="1">
      <c r="A91" s="194">
        <v>14</v>
      </c>
      <c r="B91" s="80" t="s">
        <v>79</v>
      </c>
      <c r="C91" s="52">
        <v>0</v>
      </c>
      <c r="D91" s="53">
        <v>295</v>
      </c>
      <c r="E91" s="53"/>
      <c r="F91" s="53"/>
      <c r="G91" s="55" t="e">
        <f t="shared" si="5"/>
        <v>#DIV/0!</v>
      </c>
      <c r="H91" s="56">
        <f t="shared" si="3"/>
        <v>0</v>
      </c>
      <c r="I91" s="81" t="e">
        <f t="shared" si="4"/>
        <v>#DIV/0!</v>
      </c>
      <c r="J91" s="3"/>
    </row>
    <row r="92" spans="1:10" ht="39.75" thickBot="1">
      <c r="A92" s="196"/>
      <c r="B92" s="82" t="s">
        <v>80</v>
      </c>
      <c r="C92" s="105">
        <f>C91/C7*100</f>
        <v>0</v>
      </c>
      <c r="D92" s="72">
        <v>57.17054263565892</v>
      </c>
      <c r="E92" s="72" t="e">
        <f>E91/E7*100</f>
        <v>#DIV/0!</v>
      </c>
      <c r="F92" s="72" t="e">
        <f>F91/F7*100</f>
        <v>#DIV/0!</v>
      </c>
      <c r="G92" s="62" t="e">
        <f t="shared" si="5"/>
        <v>#DIV/0!</v>
      </c>
      <c r="H92" s="63" t="e">
        <f t="shared" si="3"/>
        <v>#DIV/0!</v>
      </c>
      <c r="I92" s="79" t="e">
        <f t="shared" si="4"/>
        <v>#DIV/0!</v>
      </c>
      <c r="J92" s="3"/>
    </row>
    <row r="93" spans="1:10" ht="15">
      <c r="A93" s="194">
        <v>15</v>
      </c>
      <c r="B93" s="65" t="s">
        <v>81</v>
      </c>
      <c r="C93" s="52">
        <v>7</v>
      </c>
      <c r="D93" s="53">
        <v>12</v>
      </c>
      <c r="E93" s="158"/>
      <c r="F93" s="158"/>
      <c r="G93" s="55" t="e">
        <f t="shared" si="5"/>
        <v>#DIV/0!</v>
      </c>
      <c r="H93" s="56">
        <f t="shared" si="3"/>
        <v>0</v>
      </c>
      <c r="I93" s="81">
        <f t="shared" si="4"/>
        <v>0</v>
      </c>
      <c r="J93" s="3"/>
    </row>
    <row r="94" spans="1:10" ht="15">
      <c r="A94" s="195"/>
      <c r="B94" s="7" t="s">
        <v>82</v>
      </c>
      <c r="C94" s="6">
        <v>6</v>
      </c>
      <c r="D94" s="10">
        <v>12</v>
      </c>
      <c r="E94" s="159"/>
      <c r="F94" s="159"/>
      <c r="G94" s="20" t="e">
        <f t="shared" si="5"/>
        <v>#DIV/0!</v>
      </c>
      <c r="H94" s="21">
        <f t="shared" si="3"/>
        <v>0</v>
      </c>
      <c r="I94" s="84">
        <f t="shared" si="4"/>
        <v>0</v>
      </c>
      <c r="J94" s="3"/>
    </row>
    <row r="95" spans="1:10" ht="15">
      <c r="A95" s="195"/>
      <c r="B95" s="29" t="s">
        <v>83</v>
      </c>
      <c r="C95" s="25">
        <f>C94/C93</f>
        <v>0.8571428571428571</v>
      </c>
      <c r="D95" s="26">
        <v>1</v>
      </c>
      <c r="E95" s="26" t="e">
        <f>E94/E93</f>
        <v>#DIV/0!</v>
      </c>
      <c r="F95" s="26" t="e">
        <f>F94/F93</f>
        <v>#DIV/0!</v>
      </c>
      <c r="G95" s="20" t="e">
        <f t="shared" si="5"/>
        <v>#DIV/0!</v>
      </c>
      <c r="H95" s="21" t="e">
        <f t="shared" si="3"/>
        <v>#DIV/0!</v>
      </c>
      <c r="I95" s="84" t="e">
        <f t="shared" si="4"/>
        <v>#DIV/0!</v>
      </c>
      <c r="J95" s="3"/>
    </row>
    <row r="96" spans="1:10" ht="39">
      <c r="A96" s="195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5"/>
      <c r="B97" s="24" t="s">
        <v>85</v>
      </c>
      <c r="C97" s="25">
        <f>C96/C93</f>
        <v>0</v>
      </c>
      <c r="D97" s="26">
        <v>0</v>
      </c>
      <c r="E97" s="26" t="e">
        <f>E96/E93</f>
        <v>#DIV/0!</v>
      </c>
      <c r="F97" s="25" t="e">
        <f>F96/F93</f>
        <v>#DIV/0!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5"/>
      <c r="B98" s="31" t="s">
        <v>86</v>
      </c>
      <c r="C98" s="39">
        <f>C93*100000/C7</f>
        <v>883.8383838383838</v>
      </c>
      <c r="D98" s="38">
        <v>2325.5813953488373</v>
      </c>
      <c r="E98" s="38" t="e">
        <f>E93*100000/E7</f>
        <v>#DIV/0!</v>
      </c>
      <c r="F98" s="39" t="e">
        <f>F93*100000/F7</f>
        <v>#DIV/0!</v>
      </c>
      <c r="G98" s="20" t="e">
        <f t="shared" si="5"/>
        <v>#DIV/0!</v>
      </c>
      <c r="H98" s="21" t="e">
        <f t="shared" si="3"/>
        <v>#DIV/0!</v>
      </c>
      <c r="I98" s="84" t="e">
        <f t="shared" si="4"/>
        <v>#DIV/0!</v>
      </c>
      <c r="J98" s="3"/>
    </row>
    <row r="99" spans="1:10" ht="15.75" thickBot="1">
      <c r="A99" s="196"/>
      <c r="B99" s="59" t="s">
        <v>87</v>
      </c>
      <c r="C99" s="60">
        <v>0</v>
      </c>
      <c r="D99" s="61">
        <v>0</v>
      </c>
      <c r="E99" s="161"/>
      <c r="F99" s="162"/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368.6</v>
      </c>
      <c r="E100" s="110"/>
      <c r="F100" s="109"/>
      <c r="G100" s="111" t="e">
        <f t="shared" si="5"/>
        <v>#DIV/0!</v>
      </c>
      <c r="H100" s="112">
        <f t="shared" si="3"/>
        <v>0</v>
      </c>
      <c r="I100" s="113">
        <f t="shared" si="4"/>
        <v>0</v>
      </c>
      <c r="J100" s="3"/>
    </row>
    <row r="101" spans="1:10" ht="42.75" customHeight="1">
      <c r="A101" s="194">
        <v>17</v>
      </c>
      <c r="B101" s="80" t="s">
        <v>89</v>
      </c>
      <c r="C101" s="52">
        <v>970</v>
      </c>
      <c r="D101" s="53">
        <v>768.4</v>
      </c>
      <c r="E101" s="53"/>
      <c r="F101" s="52"/>
      <c r="G101" s="55" t="e">
        <f t="shared" si="5"/>
        <v>#DIV/0!</v>
      </c>
      <c r="H101" s="56">
        <f t="shared" si="3"/>
        <v>0</v>
      </c>
      <c r="I101" s="81">
        <f t="shared" si="4"/>
        <v>0</v>
      </c>
      <c r="J101" s="3"/>
    </row>
    <row r="102" spans="1:10" ht="39" customHeight="1">
      <c r="A102" s="195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6"/>
      <c r="B103" s="82" t="s">
        <v>91</v>
      </c>
      <c r="C103" s="67">
        <f>C102/C101</f>
        <v>0</v>
      </c>
      <c r="D103" s="68">
        <v>0</v>
      </c>
      <c r="E103" s="68" t="e">
        <f>E102/E101</f>
        <v>#DIV/0!</v>
      </c>
      <c r="F103" s="67" t="e">
        <f>F102/F101</f>
        <v>#DIV/0!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4">
        <v>18</v>
      </c>
      <c r="B104" s="80" t="s">
        <v>92</v>
      </c>
      <c r="C104" s="52">
        <v>728</v>
      </c>
      <c r="D104" s="53">
        <v>516</v>
      </c>
      <c r="E104" s="53"/>
      <c r="F104" s="114"/>
      <c r="G104" s="55" t="e">
        <f t="shared" si="5"/>
        <v>#DIV/0!</v>
      </c>
      <c r="H104" s="56">
        <f t="shared" si="3"/>
        <v>0</v>
      </c>
      <c r="I104" s="81">
        <f t="shared" si="4"/>
        <v>0</v>
      </c>
      <c r="J104" s="3"/>
    </row>
    <row r="105" spans="1:10" ht="52.5" thickBot="1">
      <c r="A105" s="196"/>
      <c r="B105" s="82" t="s">
        <v>93</v>
      </c>
      <c r="C105" s="115">
        <f>C104/C7</f>
        <v>0.9191919191919192</v>
      </c>
      <c r="D105" s="116">
        <v>1</v>
      </c>
      <c r="E105" s="116" t="e">
        <f>E104/E7</f>
        <v>#DIV/0!</v>
      </c>
      <c r="F105" s="117" t="e">
        <f>F104/F7</f>
        <v>#DIV/0!</v>
      </c>
      <c r="G105" s="62" t="e">
        <f t="shared" si="5"/>
        <v>#DIV/0!</v>
      </c>
      <c r="H105" s="63" t="e">
        <f t="shared" si="3"/>
        <v>#DIV/0!</v>
      </c>
      <c r="I105" s="79" t="e">
        <f t="shared" si="4"/>
        <v>#DIV/0!</v>
      </c>
      <c r="J105" s="3"/>
    </row>
    <row r="106" spans="1:10" ht="39">
      <c r="A106" s="194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5"/>
      <c r="B107" s="8" t="s">
        <v>95</v>
      </c>
      <c r="C107" s="6">
        <v>11.5</v>
      </c>
      <c r="D107" s="10">
        <v>5.4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100</v>
      </c>
      <c r="I107" s="84">
        <f t="shared" si="4"/>
        <v>46.95652173913044</v>
      </c>
      <c r="J107" s="3"/>
    </row>
    <row r="108" spans="1:10" ht="104.25" customHeight="1" thickBot="1">
      <c r="A108" s="196"/>
      <c r="B108" s="82" t="s">
        <v>96</v>
      </c>
      <c r="C108" s="115">
        <f>C107/C106</f>
        <v>1</v>
      </c>
      <c r="D108" s="116">
        <v>0.46956521739130436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100</v>
      </c>
      <c r="I108" s="79">
        <f t="shared" si="4"/>
        <v>46.95652173913044</v>
      </c>
      <c r="J108" s="3"/>
    </row>
    <row r="109" spans="1:10" ht="26.25">
      <c r="A109" s="194">
        <v>20</v>
      </c>
      <c r="B109" s="80" t="s">
        <v>150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5"/>
      <c r="B110" s="8" t="s">
        <v>151</v>
      </c>
      <c r="C110" s="6">
        <v>2643.1</v>
      </c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>
        <f t="shared" si="4"/>
        <v>100</v>
      </c>
      <c r="J110" s="3"/>
    </row>
    <row r="111" spans="1:10" ht="65.25" thickBot="1">
      <c r="A111" s="196"/>
      <c r="B111" s="82" t="s">
        <v>97</v>
      </c>
      <c r="C111" s="115">
        <f>C110/C109</f>
        <v>0.13032394852324836</v>
      </c>
      <c r="D111" s="116">
        <v>0.13032394852324836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100</v>
      </c>
      <c r="I111" s="79">
        <f t="shared" si="4"/>
        <v>100</v>
      </c>
      <c r="J111" s="3"/>
    </row>
    <row r="112" spans="1:10" ht="39">
      <c r="A112" s="194">
        <v>21</v>
      </c>
      <c r="B112" s="80" t="s">
        <v>105</v>
      </c>
      <c r="C112" s="52">
        <v>35</v>
      </c>
      <c r="D112" s="53">
        <v>12</v>
      </c>
      <c r="E112" s="53"/>
      <c r="F112" s="157"/>
      <c r="G112" s="55" t="e">
        <f t="shared" si="5"/>
        <v>#DIV/0!</v>
      </c>
      <c r="H112" s="56">
        <f t="shared" si="3"/>
        <v>0</v>
      </c>
      <c r="I112" s="81">
        <f t="shared" si="4"/>
        <v>0</v>
      </c>
      <c r="J112" s="3"/>
    </row>
    <row r="113" spans="1:10" ht="26.25">
      <c r="A113" s="195"/>
      <c r="B113" s="8" t="s">
        <v>98</v>
      </c>
      <c r="C113" s="6">
        <v>0</v>
      </c>
      <c r="D113" s="10">
        <v>12</v>
      </c>
      <c r="E113" s="10"/>
      <c r="F113" s="10"/>
      <c r="G113" s="20" t="e">
        <f t="shared" si="5"/>
        <v>#DIV/0!</v>
      </c>
      <c r="H113" s="21">
        <f t="shared" si="3"/>
        <v>0</v>
      </c>
      <c r="I113" s="84" t="e">
        <f t="shared" si="4"/>
        <v>#DIV/0!</v>
      </c>
      <c r="J113" s="3"/>
    </row>
    <row r="114" spans="1:10" ht="27" thickBot="1">
      <c r="A114" s="196"/>
      <c r="B114" s="82" t="s">
        <v>99</v>
      </c>
      <c r="C114" s="115">
        <f>C113/C112</f>
        <v>0</v>
      </c>
      <c r="D114" s="116">
        <v>1</v>
      </c>
      <c r="E114" s="116" t="e">
        <f>E113/E112</f>
        <v>#DIV/0!</v>
      </c>
      <c r="F114" s="116" t="e">
        <f>F113/F112</f>
        <v>#DIV/0!</v>
      </c>
      <c r="G114" s="62" t="e">
        <f t="shared" si="5"/>
        <v>#DIV/0!</v>
      </c>
      <c r="H114" s="63" t="e">
        <f t="shared" si="3"/>
        <v>#DIV/0!</v>
      </c>
      <c r="I114" s="79" t="e">
        <f t="shared" si="4"/>
        <v>#DIV/0!</v>
      </c>
      <c r="J114" s="3"/>
    </row>
    <row r="115" spans="1:10" ht="42" customHeight="1">
      <c r="A115" s="194">
        <v>22</v>
      </c>
      <c r="B115" s="80" t="s">
        <v>100</v>
      </c>
      <c r="C115" s="52">
        <v>6118</v>
      </c>
      <c r="D115" s="53">
        <v>5500</v>
      </c>
      <c r="E115" s="53"/>
      <c r="F115" s="118"/>
      <c r="G115" s="55" t="e">
        <f t="shared" si="5"/>
        <v>#DIV/0!</v>
      </c>
      <c r="H115" s="56">
        <f t="shared" si="3"/>
        <v>0</v>
      </c>
      <c r="I115" s="81">
        <f t="shared" si="4"/>
        <v>0</v>
      </c>
      <c r="J115" s="3"/>
    </row>
    <row r="116" spans="1:10" ht="51.75">
      <c r="A116" s="195"/>
      <c r="B116" s="8" t="s">
        <v>101</v>
      </c>
      <c r="C116" s="6">
        <v>0</v>
      </c>
      <c r="D116" s="15">
        <v>4333</v>
      </c>
      <c r="E116" s="10"/>
      <c r="F116" s="14"/>
      <c r="G116" s="20" t="e">
        <f t="shared" si="5"/>
        <v>#DIV/0!</v>
      </c>
      <c r="H116" s="21">
        <f t="shared" si="3"/>
        <v>0</v>
      </c>
      <c r="I116" s="84" t="e">
        <f t="shared" si="4"/>
        <v>#DIV/0!</v>
      </c>
      <c r="J116" s="3"/>
    </row>
    <row r="117" spans="1:10" ht="52.5" thickBot="1">
      <c r="A117" s="196"/>
      <c r="B117" s="82" t="s">
        <v>102</v>
      </c>
      <c r="C117" s="115">
        <f>C116/C7</f>
        <v>0</v>
      </c>
      <c r="D117" s="116">
        <v>8.397286821705427</v>
      </c>
      <c r="E117" s="116" t="e">
        <f>E116/E7</f>
        <v>#DIV/0!</v>
      </c>
      <c r="F117" s="115" t="e">
        <f>F116/F7</f>
        <v>#DIV/0!</v>
      </c>
      <c r="G117" s="62" t="e">
        <f t="shared" si="5"/>
        <v>#DIV/0!</v>
      </c>
      <c r="H117" s="63" t="e">
        <f t="shared" si="3"/>
        <v>#DIV/0!</v>
      </c>
      <c r="I117" s="79" t="e">
        <f t="shared" si="4"/>
        <v>#DIV/0!</v>
      </c>
      <c r="J117" s="3"/>
    </row>
    <row r="118" spans="1:10" ht="48.75" customHeight="1">
      <c r="A118" s="194">
        <v>23</v>
      </c>
      <c r="B118" s="80" t="s">
        <v>103</v>
      </c>
      <c r="C118" s="52">
        <v>115</v>
      </c>
      <c r="D118" s="53">
        <v>153</v>
      </c>
      <c r="E118" s="53"/>
      <c r="F118" s="52"/>
      <c r="G118" s="55" t="e">
        <f t="shared" si="5"/>
        <v>#DIV/0!</v>
      </c>
      <c r="H118" s="56">
        <f t="shared" si="3"/>
        <v>0</v>
      </c>
      <c r="I118" s="81">
        <f t="shared" si="4"/>
        <v>0</v>
      </c>
      <c r="J118" s="3"/>
    </row>
    <row r="119" spans="1:10" ht="39.75" thickBot="1">
      <c r="A119" s="196"/>
      <c r="B119" s="82" t="s">
        <v>104</v>
      </c>
      <c r="C119" s="115">
        <f>C118/C7</f>
        <v>0.1452020202020202</v>
      </c>
      <c r="D119" s="116">
        <v>0.29651162790697677</v>
      </c>
      <c r="E119" s="116" t="e">
        <f>E118/E7</f>
        <v>#DIV/0!</v>
      </c>
      <c r="F119" s="115" t="e">
        <f>F118/F7</f>
        <v>#DIV/0!</v>
      </c>
      <c r="G119" s="62" t="e">
        <f t="shared" si="5"/>
        <v>#DIV/0!</v>
      </c>
      <c r="H119" s="63" t="e">
        <f t="shared" si="3"/>
        <v>#DIV/0!</v>
      </c>
      <c r="I119" s="79" t="e">
        <f t="shared" si="4"/>
        <v>#DIV/0!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195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147</v>
      </c>
      <c r="C122" s="1"/>
      <c r="D122" s="1"/>
      <c r="E122" s="1" t="s">
        <v>164</v>
      </c>
      <c r="F122" s="1"/>
      <c r="G122" s="1"/>
      <c r="H122" s="1"/>
      <c r="I122" s="1"/>
      <c r="J122" s="3"/>
    </row>
    <row r="123" spans="1:10" ht="15">
      <c r="A123" s="2"/>
      <c r="B123" s="2" t="s">
        <v>165</v>
      </c>
      <c r="C123" s="1"/>
      <c r="D123" s="1"/>
      <c r="E123" s="197"/>
      <c r="F123" s="19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99"/>
  <sheetViews>
    <sheetView zoomScalePageLayoutView="0" workbookViewId="0" topLeftCell="A100">
      <selection activeCell="I12" sqref="I12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1" t="s">
        <v>111</v>
      </c>
      <c r="B2" s="211"/>
      <c r="C2" s="211"/>
      <c r="D2" s="211"/>
    </row>
    <row r="3" spans="1:4" ht="12" customHeight="1">
      <c r="A3" s="212" t="s">
        <v>211</v>
      </c>
      <c r="B3" s="212"/>
      <c r="C3" s="212"/>
      <c r="D3" s="212"/>
    </row>
    <row r="4" spans="1:4" ht="13.5" customHeight="1">
      <c r="A4" s="121"/>
      <c r="B4" s="121"/>
      <c r="C4" s="121"/>
      <c r="D4" s="181" t="s">
        <v>212</v>
      </c>
    </row>
    <row r="5" spans="1:4" ht="16.5" customHeight="1">
      <c r="A5" s="210" t="s">
        <v>112</v>
      </c>
      <c r="B5" s="210"/>
      <c r="C5" s="210"/>
      <c r="D5" s="210"/>
    </row>
    <row r="6" spans="1:4" ht="15">
      <c r="A6" s="122" t="s">
        <v>113</v>
      </c>
      <c r="B6" s="123" t="s">
        <v>114</v>
      </c>
      <c r="C6" s="122" t="s">
        <v>115</v>
      </c>
      <c r="D6" s="122" t="s">
        <v>116</v>
      </c>
    </row>
    <row r="7" spans="1:4" ht="15">
      <c r="A7" s="124" t="s">
        <v>117</v>
      </c>
      <c r="B7" s="125" t="s">
        <v>118</v>
      </c>
      <c r="C7" s="126" t="s">
        <v>119</v>
      </c>
      <c r="D7" s="126" t="s">
        <v>120</v>
      </c>
    </row>
    <row r="8" spans="1:4" ht="15">
      <c r="A8" s="127" t="s">
        <v>121</v>
      </c>
      <c r="B8" s="128"/>
      <c r="C8" s="129"/>
      <c r="D8" s="129"/>
    </row>
    <row r="9" spans="1:4" ht="14.25">
      <c r="A9" s="130" t="s">
        <v>122</v>
      </c>
      <c r="B9" s="131">
        <v>150.8</v>
      </c>
      <c r="C9" s="133">
        <v>65</v>
      </c>
      <c r="D9" s="133">
        <f>B9/10*C9</f>
        <v>980.2000000000002</v>
      </c>
    </row>
    <row r="10" spans="1:4" ht="14.25">
      <c r="A10" s="130" t="s">
        <v>123</v>
      </c>
      <c r="B10" s="131"/>
      <c r="C10" s="133">
        <v>104</v>
      </c>
      <c r="D10" s="133">
        <f>B10/10*C10</f>
        <v>0</v>
      </c>
    </row>
    <row r="11" spans="1:4" ht="14.25">
      <c r="A11" s="130" t="s">
        <v>124</v>
      </c>
      <c r="B11" s="131"/>
      <c r="C11" s="133">
        <v>60</v>
      </c>
      <c r="D11" s="133">
        <f aca="true" t="shared" si="0" ref="D11:D20">B11/10*C11</f>
        <v>0</v>
      </c>
    </row>
    <row r="12" spans="1:4" ht="14.25">
      <c r="A12" s="130" t="s">
        <v>125</v>
      </c>
      <c r="B12" s="131">
        <v>6</v>
      </c>
      <c r="C12" s="133">
        <v>55</v>
      </c>
      <c r="D12" s="133">
        <f t="shared" si="0"/>
        <v>33</v>
      </c>
    </row>
    <row r="13" spans="1:4" ht="14.25">
      <c r="A13" s="130" t="s">
        <v>126</v>
      </c>
      <c r="B13" s="131"/>
      <c r="C13" s="133">
        <v>60</v>
      </c>
      <c r="D13" s="133">
        <f t="shared" si="0"/>
        <v>0</v>
      </c>
    </row>
    <row r="14" spans="1:4" ht="15">
      <c r="A14" s="134" t="s">
        <v>127</v>
      </c>
      <c r="B14" s="131"/>
      <c r="C14" s="133"/>
      <c r="D14" s="135">
        <f>D9+D10+D11+D12+D13</f>
        <v>1013.2000000000002</v>
      </c>
    </row>
    <row r="15" spans="1:4" ht="14.25">
      <c r="A15" s="130" t="s">
        <v>128</v>
      </c>
      <c r="B15" s="136">
        <v>339</v>
      </c>
      <c r="C15" s="133">
        <v>15</v>
      </c>
      <c r="D15" s="133">
        <f t="shared" si="0"/>
        <v>508.5</v>
      </c>
    </row>
    <row r="16" spans="1:4" ht="14.25">
      <c r="A16" s="129" t="s">
        <v>129</v>
      </c>
      <c r="B16" s="137"/>
      <c r="C16" s="133">
        <v>3.5</v>
      </c>
      <c r="D16" s="133">
        <f>B16*C16/1000</f>
        <v>0</v>
      </c>
    </row>
    <row r="17" spans="1:4" ht="14.25">
      <c r="A17" s="129" t="s">
        <v>130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131</v>
      </c>
      <c r="B18" s="138"/>
      <c r="C18" s="133">
        <v>10</v>
      </c>
      <c r="D18" s="133">
        <f t="shared" si="0"/>
        <v>0</v>
      </c>
    </row>
    <row r="19" spans="1:4" ht="14.25">
      <c r="A19" s="129" t="s">
        <v>132</v>
      </c>
      <c r="B19" s="138"/>
      <c r="C19" s="133">
        <v>12</v>
      </c>
      <c r="D19" s="133">
        <f t="shared" si="0"/>
        <v>0</v>
      </c>
    </row>
    <row r="20" spans="1:4" ht="14.25">
      <c r="A20" s="129" t="s">
        <v>133</v>
      </c>
      <c r="B20" s="138">
        <v>900</v>
      </c>
      <c r="C20" s="133">
        <v>9</v>
      </c>
      <c r="D20" s="133">
        <f t="shared" si="0"/>
        <v>810</v>
      </c>
    </row>
    <row r="21" spans="1:4" ht="15">
      <c r="A21" s="127" t="s">
        <v>134</v>
      </c>
      <c r="B21" s="138"/>
      <c r="C21" s="133"/>
      <c r="D21" s="135">
        <f>D14+D15+D16+D17+D18+D19+D20</f>
        <v>2331.7000000000003</v>
      </c>
    </row>
    <row r="22" spans="1:4" ht="14.25">
      <c r="A22" s="139"/>
      <c r="B22" s="139"/>
      <c r="C22" s="139"/>
      <c r="D22" s="139"/>
    </row>
    <row r="23" spans="1:4" ht="15.75" customHeight="1">
      <c r="A23" s="210" t="s">
        <v>135</v>
      </c>
      <c r="B23" s="210"/>
      <c r="C23" s="210"/>
      <c r="D23" s="210"/>
    </row>
    <row r="24" spans="1:4" s="140" customFormat="1" ht="15">
      <c r="A24" s="122" t="s">
        <v>136</v>
      </c>
      <c r="B24" s="123" t="s">
        <v>114</v>
      </c>
      <c r="C24" s="122" t="s">
        <v>115</v>
      </c>
      <c r="D24" s="122" t="s">
        <v>116</v>
      </c>
    </row>
    <row r="25" spans="1:4" s="140" customFormat="1" ht="15">
      <c r="A25" s="124" t="s">
        <v>117</v>
      </c>
      <c r="B25" s="125" t="s">
        <v>118</v>
      </c>
      <c r="C25" s="126" t="s">
        <v>119</v>
      </c>
      <c r="D25" s="126" t="s">
        <v>120</v>
      </c>
    </row>
    <row r="26" spans="1:4" s="140" customFormat="1" ht="15">
      <c r="A26" s="127" t="s">
        <v>121</v>
      </c>
      <c r="B26" s="129"/>
      <c r="C26" s="129"/>
      <c r="D26" s="127"/>
    </row>
    <row r="27" spans="1:4" ht="14.25">
      <c r="A27" s="129" t="s">
        <v>122</v>
      </c>
      <c r="B27" s="138">
        <v>681.7</v>
      </c>
      <c r="C27" s="133">
        <v>65</v>
      </c>
      <c r="D27" s="133">
        <f>B27/10*C27</f>
        <v>4431.05</v>
      </c>
    </row>
    <row r="28" spans="1:4" ht="14.25">
      <c r="A28" s="129" t="s">
        <v>123</v>
      </c>
      <c r="B28" s="138">
        <v>253.8</v>
      </c>
      <c r="C28" s="133">
        <v>104</v>
      </c>
      <c r="D28" s="133">
        <f>B28/10*C28</f>
        <v>2639.5200000000004</v>
      </c>
    </row>
    <row r="29" spans="1:4" ht="14.25">
      <c r="A29" s="129" t="s">
        <v>124</v>
      </c>
      <c r="B29" s="138">
        <v>19.5</v>
      </c>
      <c r="C29" s="133">
        <v>60</v>
      </c>
      <c r="D29" s="133">
        <f>B29/10*C29</f>
        <v>117</v>
      </c>
    </row>
    <row r="30" spans="1:4" ht="14.25">
      <c r="A30" s="129" t="s">
        <v>125</v>
      </c>
      <c r="B30" s="138">
        <v>157.5</v>
      </c>
      <c r="C30" s="133">
        <v>55</v>
      </c>
      <c r="D30" s="133">
        <f>B30/10*C30</f>
        <v>866.25</v>
      </c>
    </row>
    <row r="31" spans="1:4" ht="14.25">
      <c r="A31" s="129" t="s">
        <v>126</v>
      </c>
      <c r="B31" s="138">
        <v>11.8</v>
      </c>
      <c r="C31" s="133">
        <v>60</v>
      </c>
      <c r="D31" s="133">
        <f>B31/10*C31</f>
        <v>70.80000000000001</v>
      </c>
    </row>
    <row r="32" spans="1:4" ht="15">
      <c r="A32" s="127" t="s">
        <v>127</v>
      </c>
      <c r="B32" s="135"/>
      <c r="C32" s="133"/>
      <c r="D32" s="135">
        <f>D27+D28+D29+D30+D31</f>
        <v>8124.620000000001</v>
      </c>
    </row>
    <row r="33" spans="1:4" ht="14.25">
      <c r="A33" s="129" t="s">
        <v>128</v>
      </c>
      <c r="B33" s="138">
        <v>5749.4</v>
      </c>
      <c r="C33" s="133">
        <v>15</v>
      </c>
      <c r="D33" s="133">
        <f>B33/10*C33</f>
        <v>8624.099999999999</v>
      </c>
    </row>
    <row r="34" spans="1:4" ht="14.25">
      <c r="A34" s="129" t="s">
        <v>129</v>
      </c>
      <c r="B34" s="138">
        <v>51300</v>
      </c>
      <c r="C34" s="133">
        <v>3.5</v>
      </c>
      <c r="D34" s="133">
        <f>B34*C34/1000</f>
        <v>179.55</v>
      </c>
    </row>
    <row r="35" spans="1:4" ht="14.25">
      <c r="A35" s="129" t="s">
        <v>130</v>
      </c>
      <c r="B35" s="138">
        <v>0.5</v>
      </c>
      <c r="C35" s="133">
        <v>37.5</v>
      </c>
      <c r="D35" s="133">
        <f>B35/10*C35</f>
        <v>1.875</v>
      </c>
    </row>
    <row r="36" spans="1:4" ht="14.25">
      <c r="A36" s="129" t="s">
        <v>131</v>
      </c>
      <c r="B36" s="138">
        <v>6100</v>
      </c>
      <c r="C36" s="133">
        <v>10</v>
      </c>
      <c r="D36" s="133">
        <f>B36/10*C36</f>
        <v>6100</v>
      </c>
    </row>
    <row r="37" spans="1:4" ht="14.25">
      <c r="A37" s="129" t="s">
        <v>132</v>
      </c>
      <c r="B37" s="138"/>
      <c r="C37" s="133">
        <v>12</v>
      </c>
      <c r="D37" s="133">
        <f>B37/10*C37</f>
        <v>0</v>
      </c>
    </row>
    <row r="38" spans="1:4" ht="14.25">
      <c r="A38" s="129" t="s">
        <v>133</v>
      </c>
      <c r="B38" s="138"/>
      <c r="C38" s="133">
        <v>9</v>
      </c>
      <c r="D38" s="133">
        <f>B38/10*C38</f>
        <v>0</v>
      </c>
    </row>
    <row r="39" spans="1:4" ht="15">
      <c r="A39" s="127" t="s">
        <v>134</v>
      </c>
      <c r="B39" s="138"/>
      <c r="C39" s="133"/>
      <c r="D39" s="141">
        <f>SUM(D32:D38)</f>
        <v>23030.145</v>
      </c>
    </row>
    <row r="41" spans="1:4" ht="15.75" customHeight="1">
      <c r="A41" s="210" t="s">
        <v>40</v>
      </c>
      <c r="B41" s="210"/>
      <c r="C41" s="210"/>
      <c r="D41" s="210"/>
    </row>
    <row r="42" spans="1:4" s="140" customFormat="1" ht="15">
      <c r="A42" s="122" t="s">
        <v>136</v>
      </c>
      <c r="B42" s="123" t="s">
        <v>114</v>
      </c>
      <c r="C42" s="122" t="s">
        <v>115</v>
      </c>
      <c r="D42" s="122" t="s">
        <v>116</v>
      </c>
    </row>
    <row r="43" spans="1:4" s="140" customFormat="1" ht="15">
      <c r="A43" s="124" t="s">
        <v>117</v>
      </c>
      <c r="B43" s="125" t="s">
        <v>118</v>
      </c>
      <c r="C43" s="126" t="s">
        <v>119</v>
      </c>
      <c r="D43" s="126" t="s">
        <v>120</v>
      </c>
    </row>
    <row r="44" spans="1:4" s="140" customFormat="1" ht="15">
      <c r="A44" s="127" t="s">
        <v>121</v>
      </c>
      <c r="B44" s="129"/>
      <c r="C44" s="129"/>
      <c r="D44" s="127"/>
    </row>
    <row r="45" spans="1:4" ht="14.25">
      <c r="A45" s="129" t="s">
        <v>122</v>
      </c>
      <c r="B45" s="138">
        <v>5</v>
      </c>
      <c r="C45" s="133">
        <v>65</v>
      </c>
      <c r="D45" s="133">
        <f>B45/10*C45</f>
        <v>32.5</v>
      </c>
    </row>
    <row r="46" spans="1:4" ht="14.25">
      <c r="A46" s="129" t="s">
        <v>123</v>
      </c>
      <c r="B46" s="138"/>
      <c r="C46" s="133">
        <v>104</v>
      </c>
      <c r="D46" s="133">
        <f>B46/10*C46</f>
        <v>0</v>
      </c>
    </row>
    <row r="47" spans="1:4" ht="14.25">
      <c r="A47" s="129" t="s">
        <v>124</v>
      </c>
      <c r="B47" s="138"/>
      <c r="C47" s="133">
        <v>60</v>
      </c>
      <c r="D47" s="133">
        <f>B47/10*C47</f>
        <v>0</v>
      </c>
    </row>
    <row r="48" spans="1:4" ht="14.25">
      <c r="A48" s="129" t="s">
        <v>125</v>
      </c>
      <c r="B48" s="138"/>
      <c r="C48" s="133">
        <v>55</v>
      </c>
      <c r="D48" s="133">
        <f>B48/10*C48</f>
        <v>0</v>
      </c>
    </row>
    <row r="49" spans="1:4" ht="14.25">
      <c r="A49" s="129" t="s">
        <v>126</v>
      </c>
      <c r="B49" s="138"/>
      <c r="C49" s="133">
        <v>60</v>
      </c>
      <c r="D49" s="133">
        <f>B49/10*C49</f>
        <v>0</v>
      </c>
    </row>
    <row r="50" spans="1:4" ht="15">
      <c r="A50" s="127" t="s">
        <v>127</v>
      </c>
      <c r="B50" s="135"/>
      <c r="C50" s="133"/>
      <c r="D50" s="135">
        <f>D45+D46+D47+D48+D49</f>
        <v>32.5</v>
      </c>
    </row>
    <row r="51" spans="1:4" ht="14.25">
      <c r="A51" s="129" t="s">
        <v>128</v>
      </c>
      <c r="B51" s="138">
        <v>32.3</v>
      </c>
      <c r="C51" s="133">
        <v>15</v>
      </c>
      <c r="D51" s="133">
        <f>B51/10*C51</f>
        <v>48.449999999999996</v>
      </c>
    </row>
    <row r="52" spans="1:4" ht="14.25">
      <c r="A52" s="129" t="s">
        <v>129</v>
      </c>
      <c r="B52" s="138"/>
      <c r="C52" s="133">
        <v>3.5</v>
      </c>
      <c r="D52" s="133">
        <f>B52*C52/1000</f>
        <v>0</v>
      </c>
    </row>
    <row r="53" spans="1:4" ht="14.25">
      <c r="A53" s="129" t="s">
        <v>130</v>
      </c>
      <c r="B53" s="138"/>
      <c r="C53" s="133">
        <v>37.5</v>
      </c>
      <c r="D53" s="133">
        <f>B53/10*C53</f>
        <v>0</v>
      </c>
    </row>
    <row r="54" spans="1:4" ht="14.25">
      <c r="A54" s="129" t="s">
        <v>131</v>
      </c>
      <c r="B54" s="138"/>
      <c r="C54" s="133">
        <v>10</v>
      </c>
      <c r="D54" s="133">
        <f>B54/10*C54</f>
        <v>0</v>
      </c>
    </row>
    <row r="55" spans="1:4" ht="14.25">
      <c r="A55" s="129" t="s">
        <v>132</v>
      </c>
      <c r="B55" s="138"/>
      <c r="C55" s="133">
        <v>12</v>
      </c>
      <c r="D55" s="133">
        <f>B55/10*C55</f>
        <v>0</v>
      </c>
    </row>
    <row r="56" spans="1:4" ht="14.25">
      <c r="A56" s="129" t="s">
        <v>133</v>
      </c>
      <c r="B56" s="138"/>
      <c r="C56" s="133">
        <v>9</v>
      </c>
      <c r="D56" s="133">
        <f>B56/10*C56</f>
        <v>0</v>
      </c>
    </row>
    <row r="57" spans="1:4" ht="15">
      <c r="A57" s="127" t="s">
        <v>134</v>
      </c>
      <c r="B57" s="138"/>
      <c r="C57" s="133"/>
      <c r="D57" s="135">
        <f>D50+D51+D52+D53+D54+D55+D56</f>
        <v>80.94999999999999</v>
      </c>
    </row>
    <row r="59" spans="1:4" ht="15.75" customHeight="1">
      <c r="A59" s="210" t="s">
        <v>137</v>
      </c>
      <c r="B59" s="210"/>
      <c r="C59" s="210"/>
      <c r="D59" s="210"/>
    </row>
    <row r="60" spans="1:4" s="140" customFormat="1" ht="15">
      <c r="A60" s="122" t="s">
        <v>136</v>
      </c>
      <c r="B60" s="123" t="s">
        <v>114</v>
      </c>
      <c r="C60" s="122" t="s">
        <v>115</v>
      </c>
      <c r="D60" s="122" t="s">
        <v>116</v>
      </c>
    </row>
    <row r="61" spans="1:4" s="140" customFormat="1" ht="15">
      <c r="A61" s="124" t="s">
        <v>117</v>
      </c>
      <c r="B61" s="125" t="s">
        <v>118</v>
      </c>
      <c r="C61" s="126" t="s">
        <v>119</v>
      </c>
      <c r="D61" s="126" t="s">
        <v>120</v>
      </c>
    </row>
    <row r="62" spans="1:4" s="140" customFormat="1" ht="15">
      <c r="A62" s="127" t="s">
        <v>121</v>
      </c>
      <c r="B62" s="129"/>
      <c r="C62" s="129"/>
      <c r="D62" s="127"/>
    </row>
    <row r="63" spans="1:4" ht="14.25">
      <c r="A63" s="129" t="s">
        <v>122</v>
      </c>
      <c r="B63" s="138"/>
      <c r="C63" s="133">
        <v>65</v>
      </c>
      <c r="D63" s="133">
        <f>B63/10*C63</f>
        <v>0</v>
      </c>
    </row>
    <row r="64" spans="1:4" ht="14.25">
      <c r="A64" s="129" t="s">
        <v>123</v>
      </c>
      <c r="B64" s="138"/>
      <c r="C64" s="133">
        <v>104</v>
      </c>
      <c r="D64" s="133">
        <f>B64/10*C64</f>
        <v>0</v>
      </c>
    </row>
    <row r="65" spans="1:4" ht="14.25">
      <c r="A65" s="129" t="s">
        <v>124</v>
      </c>
      <c r="B65" s="138"/>
      <c r="C65" s="133">
        <v>60</v>
      </c>
      <c r="D65" s="133">
        <f>B65/10*C65</f>
        <v>0</v>
      </c>
    </row>
    <row r="66" spans="1:4" ht="14.25">
      <c r="A66" s="129" t="s">
        <v>125</v>
      </c>
      <c r="B66" s="138"/>
      <c r="C66" s="133">
        <v>55</v>
      </c>
      <c r="D66" s="133">
        <f>B66/10*C66</f>
        <v>0</v>
      </c>
    </row>
    <row r="67" spans="1:4" ht="14.25">
      <c r="A67" s="129" t="s">
        <v>126</v>
      </c>
      <c r="B67" s="138"/>
      <c r="C67" s="133">
        <v>60</v>
      </c>
      <c r="D67" s="133">
        <f>B67/10*C67</f>
        <v>0</v>
      </c>
    </row>
    <row r="68" spans="1:4" ht="15">
      <c r="A68" s="127" t="s">
        <v>127</v>
      </c>
      <c r="B68" s="135"/>
      <c r="C68" s="133"/>
      <c r="D68" s="135">
        <f>D63+D64+D65+D66+D67</f>
        <v>0</v>
      </c>
    </row>
    <row r="69" spans="1:4" ht="14.25">
      <c r="A69" s="129" t="s">
        <v>128</v>
      </c>
      <c r="B69" s="138"/>
      <c r="C69" s="133">
        <v>15</v>
      </c>
      <c r="D69" s="133">
        <f>B69/10*C69</f>
        <v>0</v>
      </c>
    </row>
    <row r="70" spans="1:4" ht="14.25">
      <c r="A70" s="129" t="s">
        <v>129</v>
      </c>
      <c r="B70" s="138"/>
      <c r="C70" s="133">
        <v>3.5</v>
      </c>
      <c r="D70" s="133">
        <f>B70*C70/1000</f>
        <v>0</v>
      </c>
    </row>
    <row r="71" spans="1:4" ht="14.25">
      <c r="A71" s="129" t="s">
        <v>130</v>
      </c>
      <c r="B71" s="138"/>
      <c r="C71" s="133">
        <v>37.5</v>
      </c>
      <c r="D71" s="133">
        <f>B71/10*C71</f>
        <v>0</v>
      </c>
    </row>
    <row r="72" spans="1:4" ht="14.25">
      <c r="A72" s="129" t="s">
        <v>131</v>
      </c>
      <c r="B72" s="138"/>
      <c r="C72" s="133">
        <v>10</v>
      </c>
      <c r="D72" s="133">
        <f>B72/10*C72</f>
        <v>0</v>
      </c>
    </row>
    <row r="73" spans="1:4" ht="14.25">
      <c r="A73" s="129" t="s">
        <v>132</v>
      </c>
      <c r="B73" s="138"/>
      <c r="C73" s="133">
        <v>12</v>
      </c>
      <c r="D73" s="133">
        <f>B73/10*C73</f>
        <v>0</v>
      </c>
    </row>
    <row r="74" spans="1:4" ht="14.25">
      <c r="A74" s="129" t="s">
        <v>133</v>
      </c>
      <c r="B74" s="138"/>
      <c r="C74" s="133">
        <v>9</v>
      </c>
      <c r="D74" s="133">
        <f>B74/10*C74</f>
        <v>0</v>
      </c>
    </row>
    <row r="75" spans="1:4" ht="15">
      <c r="A75" s="127" t="s">
        <v>134</v>
      </c>
      <c r="B75" s="138"/>
      <c r="C75" s="133"/>
      <c r="D75" s="135">
        <f>D68+D69+D70+D71+D72+D73+D74</f>
        <v>0</v>
      </c>
    </row>
    <row r="77" spans="1:4" ht="18">
      <c r="A77" s="210" t="s">
        <v>138</v>
      </c>
      <c r="B77" s="210"/>
      <c r="C77" s="210"/>
      <c r="D77" s="210"/>
    </row>
    <row r="78" spans="1:4" s="140" customFormat="1" ht="15">
      <c r="A78" s="122" t="s">
        <v>136</v>
      </c>
      <c r="B78" s="123" t="s">
        <v>114</v>
      </c>
      <c r="C78" s="122" t="s">
        <v>115</v>
      </c>
      <c r="D78" s="122" t="s">
        <v>116</v>
      </c>
    </row>
    <row r="79" spans="1:4" s="140" customFormat="1" ht="15">
      <c r="A79" s="124" t="s">
        <v>117</v>
      </c>
      <c r="B79" s="125" t="s">
        <v>118</v>
      </c>
      <c r="C79" s="126" t="s">
        <v>119</v>
      </c>
      <c r="D79" s="126" t="s">
        <v>120</v>
      </c>
    </row>
    <row r="80" spans="1:4" s="140" customFormat="1" ht="15">
      <c r="A80" s="127" t="s">
        <v>121</v>
      </c>
      <c r="B80" s="127"/>
      <c r="C80" s="127"/>
      <c r="D80" s="127"/>
    </row>
    <row r="81" spans="1:4" ht="14.25">
      <c r="A81" s="129" t="s">
        <v>122</v>
      </c>
      <c r="B81" s="133">
        <f>B63+B45+B27+B9</f>
        <v>837.5</v>
      </c>
      <c r="C81" s="133">
        <v>65</v>
      </c>
      <c r="D81" s="133">
        <f>B81/10*C81</f>
        <v>5443.75</v>
      </c>
    </row>
    <row r="82" spans="1:4" ht="14.25">
      <c r="A82" s="129" t="s">
        <v>123</v>
      </c>
      <c r="B82" s="133">
        <f>B64+B46+B28+B10</f>
        <v>253.8</v>
      </c>
      <c r="C82" s="133">
        <v>104</v>
      </c>
      <c r="D82" s="133">
        <f>B82/10*C82</f>
        <v>2639.5200000000004</v>
      </c>
    </row>
    <row r="83" spans="1:4" ht="14.25">
      <c r="A83" s="129" t="s">
        <v>124</v>
      </c>
      <c r="B83" s="133">
        <f>B65+B47+B29+B11</f>
        <v>19.5</v>
      </c>
      <c r="C83" s="133">
        <v>60</v>
      </c>
      <c r="D83" s="133">
        <f>B83/10*C83</f>
        <v>117</v>
      </c>
    </row>
    <row r="84" spans="1:4" ht="14.25">
      <c r="A84" s="129" t="s">
        <v>125</v>
      </c>
      <c r="B84" s="133">
        <f>B66+B48+B30+B12</f>
        <v>163.5</v>
      </c>
      <c r="C84" s="133">
        <v>55</v>
      </c>
      <c r="D84" s="133">
        <f>B84/10*C84</f>
        <v>899.2500000000001</v>
      </c>
    </row>
    <row r="85" spans="1:4" ht="14.25">
      <c r="A85" s="129" t="s">
        <v>126</v>
      </c>
      <c r="B85" s="133">
        <f>B67+B49+B31+B13</f>
        <v>11.8</v>
      </c>
      <c r="C85" s="133">
        <v>60</v>
      </c>
      <c r="D85" s="133">
        <f>B85/10*C85</f>
        <v>70.80000000000001</v>
      </c>
    </row>
    <row r="86" spans="1:4" ht="15">
      <c r="A86" s="127" t="s">
        <v>127</v>
      </c>
      <c r="B86" s="135">
        <f>SUM(B81:B85)</f>
        <v>1286.1</v>
      </c>
      <c r="C86" s="133"/>
      <c r="D86" s="135">
        <f>D81+D82+D83+D84+D85</f>
        <v>9170.32</v>
      </c>
    </row>
    <row r="87" spans="1:4" ht="14.25">
      <c r="A87" s="129" t="s">
        <v>128</v>
      </c>
      <c r="B87" s="133">
        <f aca="true" t="shared" si="1" ref="B87:B92">B69+B51+B33+B15</f>
        <v>6120.7</v>
      </c>
      <c r="C87" s="133">
        <v>15</v>
      </c>
      <c r="D87" s="133">
        <f>B87/10*C87</f>
        <v>9181.05</v>
      </c>
    </row>
    <row r="88" spans="1:4" ht="14.25">
      <c r="A88" s="129" t="s">
        <v>129</v>
      </c>
      <c r="B88" s="133">
        <f t="shared" si="1"/>
        <v>51300</v>
      </c>
      <c r="C88" s="133">
        <v>3.5</v>
      </c>
      <c r="D88" s="133">
        <f>B88*C88/1000</f>
        <v>179.55</v>
      </c>
    </row>
    <row r="89" spans="1:4" ht="14.25">
      <c r="A89" s="129" t="s">
        <v>130</v>
      </c>
      <c r="B89" s="133">
        <f t="shared" si="1"/>
        <v>0.5</v>
      </c>
      <c r="C89" s="133">
        <v>37.5</v>
      </c>
      <c r="D89" s="133">
        <f>B89/10*C89</f>
        <v>1.875</v>
      </c>
    </row>
    <row r="90" spans="1:4" ht="14.25">
      <c r="A90" s="129" t="s">
        <v>131</v>
      </c>
      <c r="B90" s="133">
        <f t="shared" si="1"/>
        <v>6100</v>
      </c>
      <c r="C90" s="133">
        <v>10</v>
      </c>
      <c r="D90" s="133">
        <f>B90/10*C90</f>
        <v>6100</v>
      </c>
    </row>
    <row r="91" spans="1:4" ht="14.25">
      <c r="A91" s="129" t="s">
        <v>132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133</v>
      </c>
      <c r="B92" s="133">
        <f t="shared" si="1"/>
        <v>900</v>
      </c>
      <c r="C92" s="133">
        <v>9</v>
      </c>
      <c r="D92" s="133">
        <f>B92/10*C92</f>
        <v>810</v>
      </c>
    </row>
    <row r="93" spans="1:4" ht="15">
      <c r="A93" s="127" t="s">
        <v>134</v>
      </c>
      <c r="B93" s="133"/>
      <c r="C93" s="133"/>
      <c r="D93" s="141">
        <f>D86+D87+D88+D89+D90+D91+D92</f>
        <v>25442.795</v>
      </c>
    </row>
    <row r="95" ht="12.75">
      <c r="A95" s="119" t="s">
        <v>198</v>
      </c>
    </row>
    <row r="97" spans="1:3" ht="12.75">
      <c r="A97" s="142" t="s">
        <v>146</v>
      </c>
      <c r="B97" s="156"/>
      <c r="C97" s="155" t="s">
        <v>164</v>
      </c>
    </row>
    <row r="98" spans="1:4" ht="12.75">
      <c r="A98" s="142" t="s">
        <v>165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Заря</cp:lastModifiedBy>
  <cp:lastPrinted>2015-05-18T10:45:58Z</cp:lastPrinted>
  <dcterms:created xsi:type="dcterms:W3CDTF">2013-01-21T06:24:04Z</dcterms:created>
  <dcterms:modified xsi:type="dcterms:W3CDTF">2017-05-03T02:34:55Z</dcterms:modified>
  <cp:category/>
  <cp:version/>
  <cp:contentType/>
  <cp:contentStatus/>
</cp:coreProperties>
</file>