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60" yWindow="690" windowWidth="20730" windowHeight="11520" firstSheet="4" activeTab="4"/>
  </bookViews>
  <sheets>
    <sheet name="Малое предпринимательство" sheetId="1" r:id="rId1"/>
    <sheet name="Улучшение инвестклимата" sheetId="4" r:id="rId2"/>
    <sheet name="Организация временной занятости" sheetId="6" r:id="rId3"/>
    <sheet name="Организация общественных и врем" sheetId="7" r:id="rId4"/>
    <sheet name="Улучшение условий и охрана труд" sheetId="26" r:id="rId5"/>
    <sheet name="УРСТ" sheetId="27" r:id="rId6"/>
    <sheet name="Противодействие наркотикам" sheetId="15" r:id="rId7"/>
    <sheet name="Развитие отрасли культура" sheetId="8" r:id="rId8"/>
    <sheet name="Развитие ФК и спорта" sheetId="9" r:id="rId9"/>
    <sheet name="Молодежь" sheetId="10" r:id="rId10"/>
    <sheet name="Совершенствование МУ" sheetId="11" r:id="rId11"/>
    <sheet name="Управление муниципальными финан" sheetId="12" r:id="rId12"/>
    <sheet name="Безопасность жизнедеятельности" sheetId="13" r:id="rId13"/>
    <sheet name="Повышение БДД" sheetId="16" r:id="rId14"/>
    <sheet name="Энергосбережение" sheetId="17" r:id="rId15"/>
    <sheet name="Строительство, зем и имущ отнош" sheetId="18" r:id="rId16"/>
    <sheet name="Развитие образовани" sheetId="21" r:id="rId17"/>
    <sheet name="Свод по МП" sheetId="3" r:id="rId18"/>
    <sheet name="Лист1" sheetId="28" r:id="rId19"/>
  </sheets>
  <calcPr calcId="144525"/>
</workbook>
</file>

<file path=xl/calcChain.xml><?xml version="1.0" encoding="utf-8"?>
<calcChain xmlns="http://schemas.openxmlformats.org/spreadsheetml/2006/main">
  <c r="H18" i="18" l="1"/>
  <c r="G14" i="18"/>
  <c r="G15" i="18"/>
  <c r="G16" i="18"/>
  <c r="F16" i="18"/>
  <c r="G15" i="11" l="1"/>
  <c r="G13" i="11"/>
  <c r="G14" i="11"/>
  <c r="G12" i="11"/>
  <c r="G24" i="8"/>
  <c r="F15" i="8"/>
  <c r="F14" i="8"/>
  <c r="G14" i="8" s="1"/>
  <c r="F13" i="8"/>
  <c r="G13" i="8" s="1"/>
  <c r="F12" i="8"/>
  <c r="G12" i="8" s="1"/>
  <c r="G10" i="8"/>
  <c r="G8" i="8"/>
  <c r="G7" i="8"/>
  <c r="G6" i="8"/>
  <c r="G5" i="8"/>
  <c r="G4" i="8"/>
  <c r="F5" i="8"/>
  <c r="G3" i="26" l="1"/>
  <c r="G5" i="26"/>
  <c r="G4" i="26"/>
  <c r="F4" i="26"/>
  <c r="G7" i="16"/>
  <c r="G6" i="16"/>
  <c r="G5" i="16"/>
  <c r="G4" i="16"/>
  <c r="G3" i="16"/>
  <c r="F6" i="16"/>
  <c r="I26" i="21" l="1"/>
  <c r="H26" i="21"/>
  <c r="K25" i="21"/>
  <c r="J25" i="21"/>
  <c r="G25" i="21"/>
  <c r="F24" i="21"/>
  <c r="G12" i="21"/>
  <c r="F12" i="21"/>
  <c r="G11" i="21"/>
  <c r="G10" i="21"/>
  <c r="G9" i="10" l="1"/>
  <c r="G6" i="13"/>
  <c r="G5" i="13"/>
  <c r="G4" i="13"/>
  <c r="P2" i="27"/>
  <c r="O2" i="27"/>
  <c r="G3" i="27"/>
  <c r="G2" i="27"/>
  <c r="O3" i="15"/>
  <c r="N3" i="15"/>
  <c r="G8" i="4" l="1"/>
  <c r="G4" i="4"/>
  <c r="G5" i="4"/>
  <c r="G6" i="4"/>
  <c r="G7" i="4"/>
  <c r="G3" i="4"/>
  <c r="F7" i="4"/>
  <c r="L11" i="3" l="1"/>
  <c r="L14" i="3"/>
  <c r="L10" i="3"/>
  <c r="J8" i="3" l="1"/>
  <c r="H8" i="3"/>
  <c r="I8" i="3"/>
  <c r="J21" i="3"/>
  <c r="H21" i="3"/>
  <c r="F8" i="3" l="1"/>
  <c r="F2" i="27"/>
  <c r="I21" i="3" l="1"/>
  <c r="F21" i="3"/>
  <c r="J23" i="21"/>
  <c r="G23" i="21"/>
  <c r="G22" i="21"/>
  <c r="G21" i="21"/>
  <c r="G20" i="21"/>
  <c r="F22" i="21"/>
  <c r="F21" i="21"/>
  <c r="F20" i="21"/>
  <c r="J19" i="21"/>
  <c r="G19" i="21"/>
  <c r="G18" i="21"/>
  <c r="F18" i="21"/>
  <c r="J17" i="21"/>
  <c r="G17" i="21"/>
  <c r="G16" i="21"/>
  <c r="G15" i="21"/>
  <c r="G14" i="21"/>
  <c r="F16" i="21"/>
  <c r="F15" i="21"/>
  <c r="F14" i="21"/>
  <c r="J13" i="21"/>
  <c r="G13" i="21"/>
  <c r="G9" i="21"/>
  <c r="F11" i="21"/>
  <c r="F10" i="21"/>
  <c r="F9" i="21"/>
  <c r="F7" i="21"/>
  <c r="I24" i="11"/>
  <c r="H24" i="11"/>
  <c r="J23" i="11"/>
  <c r="K23" i="11" s="1"/>
  <c r="F22" i="11"/>
  <c r="F21" i="11"/>
  <c r="F20" i="11"/>
  <c r="F19" i="11"/>
  <c r="F18" i="11"/>
  <c r="F17" i="11"/>
  <c r="F16" i="11"/>
  <c r="J3" i="27"/>
  <c r="J26" i="21" l="1"/>
  <c r="K26" i="21" s="1"/>
  <c r="N4" i="21" s="1"/>
  <c r="K13" i="21"/>
  <c r="K17" i="21"/>
  <c r="K19" i="21"/>
  <c r="K23" i="21"/>
  <c r="K3" i="27"/>
  <c r="E8" i="3"/>
  <c r="G11" i="10"/>
  <c r="G4" i="17"/>
  <c r="G3" i="17"/>
  <c r="G8" i="3" l="1"/>
  <c r="G10" i="12"/>
  <c r="J7" i="9"/>
  <c r="G7" i="9"/>
  <c r="G4" i="9"/>
  <c r="F4" i="12"/>
  <c r="G4" i="12" s="1"/>
  <c r="O3" i="26" l="1"/>
  <c r="J5" i="26"/>
  <c r="F3" i="26"/>
  <c r="F5" i="4"/>
  <c r="F7" i="1"/>
  <c r="G7" i="1" s="1"/>
  <c r="F6" i="1"/>
  <c r="G6" i="1" s="1"/>
  <c r="G4" i="1"/>
  <c r="F3" i="1"/>
  <c r="G3" i="1" s="1"/>
  <c r="K5" i="26" l="1"/>
  <c r="G21" i="3" s="1"/>
  <c r="E21" i="3"/>
  <c r="F20" i="3"/>
  <c r="F12" i="3"/>
  <c r="F11" i="3"/>
  <c r="F10" i="3"/>
  <c r="F7" i="3"/>
  <c r="F5" i="3"/>
  <c r="L20" i="3" l="1"/>
  <c r="L18" i="3"/>
  <c r="L17" i="3"/>
  <c r="L16" i="3"/>
  <c r="L15" i="3"/>
  <c r="L13" i="3"/>
  <c r="L9" i="3"/>
  <c r="L7" i="3"/>
  <c r="L6" i="3"/>
  <c r="L4" i="3"/>
  <c r="G6" i="17" l="1"/>
  <c r="F17" i="3" s="1"/>
  <c r="H20" i="3"/>
  <c r="G20" i="3"/>
  <c r="I20" i="3"/>
  <c r="H19" i="3"/>
  <c r="G8" i="21"/>
  <c r="F19" i="3" s="1"/>
  <c r="J8" i="21"/>
  <c r="K8" i="21" s="1"/>
  <c r="G19" i="3" s="1"/>
  <c r="F6" i="21"/>
  <c r="F5" i="21"/>
  <c r="O4" i="21"/>
  <c r="I19" i="3" s="1"/>
  <c r="F4" i="21"/>
  <c r="E19" i="3" l="1"/>
  <c r="E20" i="3"/>
  <c r="F9" i="10" l="1"/>
  <c r="F8" i="10"/>
  <c r="G8" i="10" s="1"/>
  <c r="F7" i="10"/>
  <c r="G7" i="10" s="1"/>
  <c r="F4" i="10"/>
  <c r="H18" i="3"/>
  <c r="I18" i="18"/>
  <c r="F15" i="18"/>
  <c r="F9" i="18"/>
  <c r="J17" i="18"/>
  <c r="G9" i="18"/>
  <c r="F14" i="18"/>
  <c r="F13" i="18"/>
  <c r="G13" i="18" s="1"/>
  <c r="G17" i="18" s="1"/>
  <c r="G18" i="18" s="1"/>
  <c r="F18" i="3" s="1"/>
  <c r="F12" i="18"/>
  <c r="G12" i="18" s="1"/>
  <c r="J10" i="18"/>
  <c r="F8" i="18"/>
  <c r="G8" i="18" s="1"/>
  <c r="G10" i="18" s="1"/>
  <c r="J6" i="18"/>
  <c r="F5" i="18"/>
  <c r="G5" i="18" s="1"/>
  <c r="F4" i="18"/>
  <c r="G4" i="18" s="1"/>
  <c r="O3" i="18"/>
  <c r="I18" i="3" s="1"/>
  <c r="H17" i="3"/>
  <c r="F5" i="17"/>
  <c r="G5" i="17" s="1"/>
  <c r="J6" i="17"/>
  <c r="E17" i="3" s="1"/>
  <c r="O3" i="17"/>
  <c r="I17" i="3" s="1"/>
  <c r="I11" i="10"/>
  <c r="H11" i="10"/>
  <c r="G10" i="10"/>
  <c r="J10" i="10"/>
  <c r="J5" i="10"/>
  <c r="K5" i="10" s="1"/>
  <c r="H11" i="3"/>
  <c r="H13" i="3"/>
  <c r="F13" i="3"/>
  <c r="I10" i="12"/>
  <c r="H10" i="12"/>
  <c r="G9" i="12"/>
  <c r="G8" i="12"/>
  <c r="I16" i="3"/>
  <c r="H16" i="3"/>
  <c r="J7" i="16"/>
  <c r="E16" i="3" s="1"/>
  <c r="F5" i="16"/>
  <c r="F4" i="16"/>
  <c r="O3" i="16"/>
  <c r="F3" i="16"/>
  <c r="F16" i="3" s="1"/>
  <c r="I15" i="3"/>
  <c r="H15" i="3"/>
  <c r="G4" i="15"/>
  <c r="F15" i="3" s="1"/>
  <c r="J4" i="15"/>
  <c r="E15" i="3" s="1"/>
  <c r="F3" i="15"/>
  <c r="H14" i="3"/>
  <c r="K17" i="18" l="1"/>
  <c r="K10" i="18"/>
  <c r="G6" i="18"/>
  <c r="K6" i="18" s="1"/>
  <c r="K6" i="17"/>
  <c r="N3" i="17" s="1"/>
  <c r="G17" i="3" s="1"/>
  <c r="K4" i="15"/>
  <c r="G15" i="3" s="1"/>
  <c r="J18" i="18"/>
  <c r="K10" i="10"/>
  <c r="K7" i="16"/>
  <c r="N3" i="16" s="1"/>
  <c r="G16" i="3" s="1"/>
  <c r="K18" i="18" l="1"/>
  <c r="N3" i="18" s="1"/>
  <c r="G18" i="3" s="1"/>
  <c r="E18" i="3"/>
  <c r="F5" i="13"/>
  <c r="H12" i="3" l="1"/>
  <c r="F14" i="11"/>
  <c r="J6" i="13"/>
  <c r="O3" i="13"/>
  <c r="I14" i="3" s="1"/>
  <c r="F3" i="13"/>
  <c r="J9" i="12"/>
  <c r="F5" i="12"/>
  <c r="G5" i="12" s="1"/>
  <c r="J6" i="12"/>
  <c r="F8" i="12"/>
  <c r="O3" i="12"/>
  <c r="I13" i="3" s="1"/>
  <c r="F14" i="3" l="1"/>
  <c r="G3" i="13"/>
  <c r="E14" i="3"/>
  <c r="J10" i="12"/>
  <c r="K9" i="12"/>
  <c r="K6" i="12"/>
  <c r="K6" i="13" l="1"/>
  <c r="N3" i="13" s="1"/>
  <c r="G14" i="3" s="1"/>
  <c r="K10" i="12"/>
  <c r="N3" i="12" s="1"/>
  <c r="G13" i="3" s="1"/>
  <c r="E13" i="3"/>
  <c r="J15" i="11"/>
  <c r="J10" i="11"/>
  <c r="K15" i="11" l="1"/>
  <c r="J5" i="11"/>
  <c r="K5" i="11" s="1"/>
  <c r="F4" i="11"/>
  <c r="F13" i="11"/>
  <c r="F12" i="11"/>
  <c r="F9" i="11"/>
  <c r="G9" i="11" s="1"/>
  <c r="F8" i="11"/>
  <c r="G8" i="11" s="1"/>
  <c r="J24" i="11" l="1"/>
  <c r="E12" i="3" s="1"/>
  <c r="F7" i="11"/>
  <c r="G7" i="11" s="1"/>
  <c r="G10" i="11" s="1"/>
  <c r="K10" i="11" s="1"/>
  <c r="O3" i="11"/>
  <c r="I12" i="3" s="1"/>
  <c r="K24" i="11" l="1"/>
  <c r="N3" i="11" s="1"/>
  <c r="G12" i="3" s="1"/>
  <c r="J11" i="10"/>
  <c r="E11" i="3" s="1"/>
  <c r="O3" i="10"/>
  <c r="I11" i="3" s="1"/>
  <c r="H10" i="3"/>
  <c r="G6" i="9"/>
  <c r="G5" i="9"/>
  <c r="G3" i="9"/>
  <c r="F6" i="9"/>
  <c r="F5" i="9"/>
  <c r="F4" i="9"/>
  <c r="G4" i="6"/>
  <c r="F6" i="3" s="1"/>
  <c r="G4" i="7"/>
  <c r="K7" i="9"/>
  <c r="N3" i="9" s="1"/>
  <c r="G10" i="3" s="1"/>
  <c r="O3" i="9"/>
  <c r="I10" i="3" s="1"/>
  <c r="F3" i="9"/>
  <c r="H9" i="3"/>
  <c r="J24" i="8"/>
  <c r="E9" i="3" s="1"/>
  <c r="F23" i="8"/>
  <c r="G23" i="8" s="1"/>
  <c r="F22" i="8"/>
  <c r="G22" i="8" s="1"/>
  <c r="F20" i="8"/>
  <c r="G20" i="8" s="1"/>
  <c r="F19" i="8"/>
  <c r="G19" i="8" s="1"/>
  <c r="F18" i="8"/>
  <c r="G18" i="8" s="1"/>
  <c r="F16" i="8"/>
  <c r="G16" i="8" s="1"/>
  <c r="G15" i="8"/>
  <c r="F11" i="8"/>
  <c r="G11" i="8" s="1"/>
  <c r="F10" i="8"/>
  <c r="F8" i="8"/>
  <c r="F7" i="8"/>
  <c r="F6" i="8"/>
  <c r="F4" i="8"/>
  <c r="O3" i="8"/>
  <c r="I9" i="3" s="1"/>
  <c r="I7" i="3"/>
  <c r="H7" i="3"/>
  <c r="F3" i="6"/>
  <c r="J4" i="7"/>
  <c r="K4" i="7" s="1"/>
  <c r="N3" i="7" s="1"/>
  <c r="G7" i="3" s="1"/>
  <c r="O3" i="7"/>
  <c r="F3" i="7"/>
  <c r="H6" i="3"/>
  <c r="F9" i="3" l="1"/>
  <c r="E10" i="3"/>
  <c r="E7" i="3"/>
  <c r="K11" i="10"/>
  <c r="N3" i="10" s="1"/>
  <c r="G11" i="3" s="1"/>
  <c r="J4" i="6"/>
  <c r="O3" i="6"/>
  <c r="I6" i="3" s="1"/>
  <c r="H5" i="3"/>
  <c r="J8" i="4"/>
  <c r="K8" i="4" s="1"/>
  <c r="N3" i="4" s="1"/>
  <c r="F6" i="4"/>
  <c r="F4" i="4"/>
  <c r="O3" i="4"/>
  <c r="I5" i="3" s="1"/>
  <c r="F3" i="4"/>
  <c r="I4" i="3"/>
  <c r="H4" i="3"/>
  <c r="K24" i="8" l="1"/>
  <c r="N3" i="8" s="1"/>
  <c r="G9" i="3" s="1"/>
  <c r="E5" i="3"/>
  <c r="G5" i="3"/>
  <c r="K4" i="6"/>
  <c r="N3" i="6" s="1"/>
  <c r="G6" i="3" s="1"/>
  <c r="E6" i="3"/>
  <c r="O3" i="1" l="1"/>
  <c r="J8" i="1" l="1"/>
  <c r="E4" i="3" s="1"/>
  <c r="F5" i="1"/>
  <c r="G5" i="1" s="1"/>
  <c r="G8" i="1" s="1"/>
  <c r="F4" i="3" s="1"/>
  <c r="F4" i="1"/>
  <c r="K8" i="1" l="1"/>
  <c r="G4" i="3" l="1"/>
  <c r="N3" i="1"/>
</calcChain>
</file>

<file path=xl/sharedStrings.xml><?xml version="1.0" encoding="utf-8"?>
<sst xmlns="http://schemas.openxmlformats.org/spreadsheetml/2006/main" count="1027" uniqueCount="222">
  <si>
    <t>NN п/п</t>
  </si>
  <si>
    <t>Ед. изм.</t>
  </si>
  <si>
    <t>Плановое значение целевого индикатора</t>
  </si>
  <si>
    <t>Фактическое значение целевого индикатора</t>
  </si>
  <si>
    <t>Показатель оценки выполнения целевого индикатора</t>
  </si>
  <si>
    <t>Степень выполнения индикатора (U)</t>
  </si>
  <si>
    <t>Объем финансирования (план)</t>
  </si>
  <si>
    <t>Объем финансирования (факт)</t>
  </si>
  <si>
    <t>Уровень финансового обеспечения (Vфин)</t>
  </si>
  <si>
    <t>Интегральная оценка эффективности (R)</t>
  </si>
  <si>
    <t>Качественная оценка реализации муниципальной программы</t>
  </si>
  <si>
    <t>х</t>
  </si>
  <si>
    <t>Итого по муниципальной программе</t>
  </si>
  <si>
    <t>Наименование целевого индикатора</t>
  </si>
  <si>
    <t>Численное значение интегральной оценки (R) за отчетный год, %</t>
  </si>
  <si>
    <t>Качественная характеристика муниципальной программы</t>
  </si>
  <si>
    <t>Вывод о динамике эффективности реализации муниципальной программы</t>
  </si>
  <si>
    <t>Примечание</t>
  </si>
  <si>
    <t>Наименование муниципальной программы</t>
  </si>
  <si>
    <t>Период реализации</t>
  </si>
  <si>
    <t>Ответственный исполнитель</t>
  </si>
  <si>
    <t>Уровень финансового обеспечения муниципальной программы в отчетном году</t>
  </si>
  <si>
    <t>Интегральная оценка эффективности реализации муниципальной программы</t>
  </si>
  <si>
    <t>Качественная оценка реализации муниципальной программы по годам реализации (эффективная, недостаточно эффективная, неэффективная)</t>
  </si>
  <si>
    <t>Предложения по дальнейшей реализации муниципальной программы</t>
  </si>
  <si>
    <t>за отчетный период</t>
  </si>
  <si>
    <t>за предыдущий год</t>
  </si>
  <si>
    <t>Расчет интегральной оценки эффективности реализации муниципальной программы</t>
  </si>
  <si>
    <t>Сводная форма по оценке эффективности муниципальной программы</t>
  </si>
  <si>
    <t>ед.</t>
  </si>
  <si>
    <t>чел.</t>
  </si>
  <si>
    <t>эффективная</t>
  </si>
  <si>
    <t>эффективность осталась на уровне предшествующего года</t>
  </si>
  <si>
    <t>Полное использование бюджетных ассигнований</t>
  </si>
  <si>
    <t>Численное значение интегральной оценки (R0пр) за предшествующий год, %</t>
  </si>
  <si>
    <t>№ п/п</t>
  </si>
  <si>
    <t>экономический отдел</t>
  </si>
  <si>
    <t>Рекомендуется к финансированию за счет бюджетных ассигнований из местного бюджета в очередном финансовом году в полном объеме</t>
  </si>
  <si>
    <t>Результаты оценки эффективности реализации муниципальных программ за 2016 год</t>
  </si>
  <si>
    <t>%</t>
  </si>
  <si>
    <t>недостаточно эффективная</t>
  </si>
  <si>
    <t>Улучшение инвестиционного климата в МО "Кяхтинский район" на 2015-2018 годы</t>
  </si>
  <si>
    <t>2015-2018</t>
  </si>
  <si>
    <t>Рекомендуется сохранить запланированный уровень финансирования в очередном финансовом году при условии внесения необходимых изменений</t>
  </si>
  <si>
    <t>Количество разработанных туристских маршрутов</t>
  </si>
  <si>
    <t>эффективность возросла</t>
  </si>
  <si>
    <t>Устойчивое развитие сельских территорий Кяхтинского района на 2016-2018 годы и на период до 2020 года</t>
  </si>
  <si>
    <t>2016-2020</t>
  </si>
  <si>
    <t>отдел сельского хозяйства</t>
  </si>
  <si>
    <t>Развитие отрасли "Культура" МО "Кяхтинский район" на 2015-2017гг.</t>
  </si>
  <si>
    <t>2015-2017</t>
  </si>
  <si>
    <t>отдел культуры</t>
  </si>
  <si>
    <t>экз.</t>
  </si>
  <si>
    <t>Увеличение объема фонда библиотеки по сравнению с предыдущим годом</t>
  </si>
  <si>
    <t>Динамика общего количества граждан (зрителей) вовлеченных в мероприятие на платной основе</t>
  </si>
  <si>
    <t>Доля детей, ставших победителями и призерами городских, районных, республиканских, всероссийских и международных мероприятий</t>
  </si>
  <si>
    <t>Соотношение посещаемости населения платных культурно-досуговых мероприятий, проводимых муниципальными учреждениями культуры к общему населению</t>
  </si>
  <si>
    <t>Доля удовлетворенности граждан качеством предоставляемых услуг в сфере культуры</t>
  </si>
  <si>
    <t>МБУ "Центральная библиотечная сеть"</t>
  </si>
  <si>
    <t>Количество обращений удаленно, через сеть Интернет</t>
  </si>
  <si>
    <t>Объем платных услуг</t>
  </si>
  <si>
    <t>тыс.руб.</t>
  </si>
  <si>
    <t>МБУ "Районный центр культуры и досуга"</t>
  </si>
  <si>
    <t>МАУ ДО "Кяхтинская детская школа искусств"</t>
  </si>
  <si>
    <t>Отдел культуры Администрации</t>
  </si>
  <si>
    <t>Развитие физической культуры и спорта в МО "Кяхтинский район" на 2015-2017 годы</t>
  </si>
  <si>
    <t>отдел ФКС и МП</t>
  </si>
  <si>
    <t>Удельный вес населенияКяхтинского района систематически занимающегося физической культурой и спортом</t>
  </si>
  <si>
    <t>Охват населения мероприятиями в области физической культуры и спорта</t>
  </si>
  <si>
    <t>Загруженность спортивного зала МАУ РСК "Олимп"</t>
  </si>
  <si>
    <t>Молодежь Кяхтинского района на 2015-2017 годы</t>
  </si>
  <si>
    <t>Попрограмма 1</t>
  </si>
  <si>
    <t>Количество молодых семей и молодых специалистов, получивших государственную поддержку на улучшение жилищных условий</t>
  </si>
  <si>
    <t>Подпрограмма 2</t>
  </si>
  <si>
    <t>Доля молодых людей, принимающих участие в добровольческой деятельности, в общем количестве молодежи</t>
  </si>
  <si>
    <t>Совершенствование муниципального управления в муниципальном образовании "Кяхтинский район" на 2015-2017 годы</t>
  </si>
  <si>
    <t>Управляющий делами</t>
  </si>
  <si>
    <t>Доля муниципальных служащих всех уровней, прошедших обучение по различным формам</t>
  </si>
  <si>
    <t>Количество ТОС</t>
  </si>
  <si>
    <t>Количество граждан, принявших участие в мероприятиях ТОС от общего числа жителей</t>
  </si>
  <si>
    <t>Количество мероприятий, направленных на координацию работы администрации МО "Кяхтинский район" с ТОС</t>
  </si>
  <si>
    <t>Подпрограмма 3</t>
  </si>
  <si>
    <t>Итого по подпрограмме 1</t>
  </si>
  <si>
    <t>Итого по подпрограмме 2</t>
  </si>
  <si>
    <t>Количество публикаций, сюжетов, эфиров в республиканских, федеральных СМИ</t>
  </si>
  <si>
    <t>Итого по подпрограмме 3</t>
  </si>
  <si>
    <t>«Семья и дети» на 2016-2017 гг.»</t>
  </si>
  <si>
    <t>Главный специалист по ГО и ЧС</t>
  </si>
  <si>
    <t>Безопасность жизнедеятельности в МО «Кяхтинский район» на 2015-2017 годы</t>
  </si>
  <si>
    <t>Комплексные меры противодействия злоупотреблению наркотиками и их незаконному обороту в Кяхтинском районе на 2014-2018 годы</t>
  </si>
  <si>
    <t>2014-2018</t>
  </si>
  <si>
    <t>отдел ЖКХ</t>
  </si>
  <si>
    <t>Развитие строительства,  имущественных и земельных отношений в МО «Кяхтинский район» на 2015-2017 годы</t>
  </si>
  <si>
    <t>отдел ЖКХ, отдел земельных и имущественных отношений</t>
  </si>
  <si>
    <t>РУО</t>
  </si>
  <si>
    <t>2016-2017</t>
  </si>
  <si>
    <t>ЦСПН</t>
  </si>
  <si>
    <t>Финансовое управление</t>
  </si>
  <si>
    <t>Доля главных распорядителей средств местного бюджета, повысивших итоговые показатели оценки качества финансового менеджмента</t>
  </si>
  <si>
    <t>Доля расходов местного бюджета, формируемых в рамках программ, в общей сумме расходов местного бюджета</t>
  </si>
  <si>
    <t>Количество новостных публикаций в сети Интернет</t>
  </si>
  <si>
    <t>Количество открыток, направленных получателям</t>
  </si>
  <si>
    <t>шт.</t>
  </si>
  <si>
    <t>неэффективная</t>
  </si>
  <si>
    <t>Значительные объемы бюджетных ассигнований не использованы</t>
  </si>
  <si>
    <t>Удельный вес детей и подростков, охваченных всеми формами отдыха и оздоровления к общему числу детей от 6 до 17 лет</t>
  </si>
  <si>
    <t>Доля выпускников ступени основного общего образования, получивших аттестаты особого образца</t>
  </si>
  <si>
    <t>Доля выпускников, получивших аттестат об основном общем образовании</t>
  </si>
  <si>
    <t>Охват детей дошкольным образованием</t>
  </si>
  <si>
    <t>Удельный вес численности обучающихся в муниципальных образовательных учреждениях, которым предоставлена возможность обучаться в соответствии с основными современными требованиями ФГОС в общей численности обучающихся</t>
  </si>
  <si>
    <t>Доля охвата уровней общего образования, на которых реализуются возможности независимой оценки качества образования</t>
  </si>
  <si>
    <t>Отношение средней заработной платы педагогических работников муниципальных образовательных организаций общего образования к среднемесячной заработной плате в экономике РБ</t>
  </si>
  <si>
    <t>Увеличение числа побед детей, участвовавших в мероприятиях муниципального уровня</t>
  </si>
  <si>
    <t>Увеличение числа побед детей, участвовавших в мероприятиях регионального уровня</t>
  </si>
  <si>
    <t>Степень выполнения индикаторов (U)</t>
  </si>
  <si>
    <t>Количество сохраненных рабочих мест</t>
  </si>
  <si>
    <t>Доля возврата сумм выданных микрозаймов</t>
  </si>
  <si>
    <t>Количество субъектов МСП, получивших финансовую поддержку</t>
  </si>
  <si>
    <t>Количество вновь созданных МСП, получивших финансовую поддержку</t>
  </si>
  <si>
    <t>Количество субъектов МСП, получивших консультационно-информационные услуги</t>
  </si>
  <si>
    <t>эффективность выше уровня предшуствующего года</t>
  </si>
  <si>
    <t>Количество мероприятий, направленных на продвижение инвестиционного (проведенных на территории и за пределами МО «Кяхтинский район» с участием его представителей)</t>
  </si>
  <si>
    <t>Количество печатных презентационных материалов об инвестиционном потенциале Кяхтинского района</t>
  </si>
  <si>
    <t>Объем финансирования (план), тыс. руб.</t>
  </si>
  <si>
    <t>Объем финансирования (факт), тыс. руб.</t>
  </si>
  <si>
    <t>эффективность выше  уровня предшествующего года</t>
  </si>
  <si>
    <t>Количество  людей  в  возрасте   14-18  лет,  трудоустраиваемых на временные работы</t>
  </si>
  <si>
    <t>Объем финансирования (план), тыс.руб.</t>
  </si>
  <si>
    <t xml:space="preserve">Количество человеко-часов </t>
  </si>
  <si>
    <t>чел/час</t>
  </si>
  <si>
    <t>увеличение численности работников муниципальных учреждений МО «Кяхтинский район», городских и сельских поселений, охваченных периодическими медицинскими осмотрами</t>
  </si>
  <si>
    <t>Объем финансирования (факт), тыс.руб.</t>
  </si>
  <si>
    <t>Внедрение объективных и прозрачных механизмов распределения межбюджетных трансфертов</t>
  </si>
  <si>
    <t xml:space="preserve">Общий остаток бюджетных ассигнований составил 3804,3 тыс. руб.Согласно ст. 34 БК РФ,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(результативности). </t>
  </si>
  <si>
    <t>Охват школ мероприятиями по профилактике детского дорожно-транспортного травматизма (районные конкурсы-смотры)</t>
  </si>
  <si>
    <t>Охват школ агитационными материалами направленными на профилактику безопасности дорожного движения</t>
  </si>
  <si>
    <t>Охват учащихся первых классов общеобразовательных учреждений светоотражающими элементами</t>
  </si>
  <si>
    <t>эффективность ниже уровня  предшествующего года</t>
  </si>
  <si>
    <t>Полное использование бюджетных ассигнований. Количество исполненных мероприятий меньше, чем было запланировано, в связи с проведением более масштабных мероприятий.</t>
  </si>
  <si>
    <t>неполное использование бюджетных ассигнований</t>
  </si>
  <si>
    <t>Финансирование исполнено в полном объеме</t>
  </si>
  <si>
    <t>Подпрограмма 1</t>
  </si>
  <si>
    <t>Количество граждан добровольно участвующих в охране правопорядка</t>
  </si>
  <si>
    <t>Количество проведенных экскурсий, конкурсов (соревнований и др.) профилпктической направленности среди учащихся образовательных учреждений</t>
  </si>
  <si>
    <t>Охват школ агитацилнными материалами, направленными на профилактику правонарушений, пропагаду здорового образа жизни</t>
  </si>
  <si>
    <t>Количество агитационных материалов, направленных на профилактику правонарушений, пропагаду здорового образа жизни</t>
  </si>
  <si>
    <t>Количество совместных профилактических мероприятий с ОМВД и субъектов профилактики</t>
  </si>
  <si>
    <t>Реализация системы мер, направленная на адресную поддержку оказавшихся в трудной жизненной ситуации, в том числе на ресоциализацию лиц, освобожденных из мест лишения свободы, документов и  трудоустройству</t>
  </si>
  <si>
    <t>Увеличение площади охвата видеокамерами в рамках программы АПК "Безопасный город"</t>
  </si>
  <si>
    <t>Доступность дошкольного образования в возрасте от 3-7 лет</t>
  </si>
  <si>
    <t>Доступность дошкольного образования в возрасте от 1,5-3 лет</t>
  </si>
  <si>
    <t>Удовлетворение потребителей качеством дошкольного образования</t>
  </si>
  <si>
    <t>Охват детей дополнительным образованием</t>
  </si>
  <si>
    <t>Итого по подпрограмме 4</t>
  </si>
  <si>
    <t>Доля выпускников, сдавших ЕГЭ и получивших аттестат о среднем общем образовании от общего числа выпускников, участвовавших в ЕГЭ</t>
  </si>
  <si>
    <t>Итого по подпрограмме 5</t>
  </si>
  <si>
    <t>Развитие образования на 2017-2019 годы</t>
  </si>
  <si>
    <t>Жамбалтарова Э.А.</t>
  </si>
  <si>
    <t>И.о. начальника экономического отдела:</t>
  </si>
  <si>
    <t>эффективность на уровне прошлого года</t>
  </si>
  <si>
    <t>неэффективная*</t>
  </si>
  <si>
    <t>эффективная*</t>
  </si>
  <si>
    <t>Увеличение объема закупа молока перерабатывающими организациями</t>
  </si>
  <si>
    <t>тонн</t>
  </si>
  <si>
    <t>Столбец1</t>
  </si>
  <si>
    <t>Столбец2</t>
  </si>
  <si>
    <t>Столбец3</t>
  </si>
  <si>
    <t>Столбец4</t>
  </si>
  <si>
    <t>умеренно эффективная</t>
  </si>
  <si>
    <t>малоэффективная</t>
  </si>
  <si>
    <t>год</t>
  </si>
  <si>
    <t>умеренноэффективная</t>
  </si>
  <si>
    <t>2017-2019</t>
  </si>
  <si>
    <t>Рекомендуется к финансированию за счет бюджетных ассигнований из местного бюджета в очередном финансовом году в полном объеме (в новой редакции)</t>
  </si>
  <si>
    <t>Неполное использование бюджетных средств</t>
  </si>
  <si>
    <t>Рекомендуется сохранить запланированный уровень финансирования в очередном финансовом году (при условии внесения необходимых изменений в новой редакции)</t>
  </si>
  <si>
    <t>Поддержка и развитие малого и среднего предпринимательства в Кяхтинском районе на 2017-2019 годы</t>
  </si>
  <si>
    <t>Организация временной занятости несовершеннолетних граждан в возрасте от 14 до 18 лет в МО "Кяхтинский район" на 2017-2019 годы</t>
  </si>
  <si>
    <t>Организация общественных и временных работ в МО "Кяхтинский район" на 2017-2019 годы</t>
  </si>
  <si>
    <t>Управление муниципальными финансами в МО "Кяхтинский район" на 2017-2019 годы</t>
  </si>
  <si>
    <t>Повышение безопасности дорожного движения в Кяхтинском районе» на 2017-2019 годы</t>
  </si>
  <si>
    <t>Энергосбережение и повышение энергетической эффективности в муниципальном образовании «Кяхтинский район» (2017-2019 годы)</t>
  </si>
  <si>
    <t>Программа не будет действовать в очередном финансовом году</t>
  </si>
  <si>
    <t>Улучшение условий и охраны труда в МО «Кяхтинский район» на 2017-2019 год</t>
  </si>
  <si>
    <t>Количество размещенных статей в СМИ об инвестиционном потенциале Кяхтинского района</t>
  </si>
  <si>
    <t>Количество благоустроенных территорий, прилегающих к местам туристского показа</t>
  </si>
  <si>
    <t>150%*</t>
  </si>
  <si>
    <t>количество обрабатываемых площадей, подверженных засорению дикорастущей коноплей</t>
  </si>
  <si>
    <t>экономия 2,0 тыс. руб, образовавшаяся в ходе торгов</t>
  </si>
  <si>
    <t xml:space="preserve">колитчество населения, охваченного профилактическими мероприятиями по пожарной безопасности </t>
  </si>
  <si>
    <t>Количество населения, охваченного профилактическими мероприятиями по вопросам гражданской обороны и защиты от чрезвычайных ситуаций</t>
  </si>
  <si>
    <t>Количество населения, охваченного профилактическими мероприятиями по безопасности на воде</t>
  </si>
  <si>
    <t>финансирование исполнено в полном объеме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</si>
  <si>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</t>
  </si>
  <si>
    <t>Доля молодых людей, участвующих в мероприятиях по гражданскому и духовному воспитанию молодежи в общем количестве молодежи</t>
  </si>
  <si>
    <t>обеспечение муниципальных общеобразовательных организаций вахтерами</t>
  </si>
  <si>
    <t>Снижение доли образовательных учреждений, здания которых нуждаются в капитальном ремонте, в общем количестве общеобразовательных учреждений</t>
  </si>
  <si>
    <t>Итого по подпрограмме 6</t>
  </si>
  <si>
    <t>замена и установка стеклопакетов в Хилгантуйском СДК (энергосберегающие окна)</t>
  </si>
  <si>
    <t xml:space="preserve">замена и установка дверей в Хилгантуйском СДК </t>
  </si>
  <si>
    <t>Ремонт системы отопления и теплового узла в Кударинском РДК с установкой прибора учета (внутренняя система отопления)</t>
  </si>
  <si>
    <t>Содержание автомобильных дорог местного значения автогрейдером</t>
  </si>
  <si>
    <t>Проведение СОУТ</t>
  </si>
  <si>
    <t>Площадь земельных участков, выделенных в счет земельных долей, признанных муниципальной собственностью</t>
  </si>
  <si>
    <t>количество земельных участков, поставленных на кадастровый учет в рамках муниципальной программы</t>
  </si>
  <si>
    <t>количество объктов имущества, на которые будет изготовлена техническая документация</t>
  </si>
  <si>
    <t>количество необходимых оценок рыночной стоимости объектов недвижимого и движимого имущества для целей приватизации и реализации права аренды</t>
  </si>
  <si>
    <t>количество экспертиз</t>
  </si>
  <si>
    <t>количество необходимой проектно-сметной документации</t>
  </si>
  <si>
    <t>капитальный ремонт объектов инфраструктуры</t>
  </si>
  <si>
    <t>внедрение ИСОГД</t>
  </si>
  <si>
    <t>актуализация генеральных планов</t>
  </si>
  <si>
    <t>га</t>
  </si>
  <si>
    <t xml:space="preserve">ед. </t>
  </si>
  <si>
    <t>Библиотечно-библиографическое и информационное обслуживание. Количество посещений в стационарных условиях</t>
  </si>
  <si>
    <t>Количество библиотек подключенных к сети Интернет в общем количестве библиотек в муниципальном образовании</t>
  </si>
  <si>
    <t>Количество участников мероприятий, т е организаторы и творческие коллективы</t>
  </si>
  <si>
    <t>Общее количество проводимых мероприятий</t>
  </si>
  <si>
    <t>Количество клубных формирований</t>
  </si>
  <si>
    <t>Количество народных образцовых художественных коллективов</t>
  </si>
  <si>
    <t>Количество участников в народных образцовых художественных коллективах</t>
  </si>
  <si>
    <t>Доля детей в возрасте от 7 до 15 лет включительно, обучающихся за счет бюджетных средств и на платной основе по общеобразовательным программам в области искусств, от общего количества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</si>
</sst>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%"/>
    <numFmt numFmtId="166" formatCode="0.000"/>
    <numFmt numFmtId="167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1" fillId="0" borderId="1" xfId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9" fontId="4" fillId="0" borderId="1" xfId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6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distributed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B007BD"/>
      <color rgb="FFEB3E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2:E6" totalsRowShown="0">
  <autoFilter ref="B2:E6"/>
  <tableColumns count="4">
    <tableColumn id="1" name="Столбец1"/>
    <tableColumn id="2" name="Столбец2"/>
    <tableColumn id="3" name="Столбец3"/>
    <tableColumn id="4" name="Столбец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6:L9" totalsRowShown="0">
  <autoFilter ref="I6:L9"/>
  <tableColumns count="4">
    <tableColumn id="1" name="год"/>
    <tableColumn id="2" name="малоэффективная"/>
    <tableColumn id="3" name="умеренноэффективная"/>
    <tableColumn id="4" name="эффективна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8"/>
  <sheetViews>
    <sheetView workbookViewId="0">
      <selection activeCell="G4" sqref="G4"/>
    </sheetView>
  </sheetViews>
  <sheetFormatPr defaultRowHeight="15.75" x14ac:dyDescent="0.25"/>
  <cols>
    <col min="1" max="1" width="4.85546875" style="6" customWidth="1"/>
    <col min="2" max="2" width="23.5703125" style="6" customWidth="1"/>
    <col min="3" max="6" width="9.140625" style="6"/>
    <col min="7" max="7" width="13.140625" style="6" bestFit="1" customWidth="1"/>
    <col min="8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123</v>
      </c>
      <c r="I2" s="2" t="s">
        <v>124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63" x14ac:dyDescent="0.25">
      <c r="A3" s="1">
        <v>1</v>
      </c>
      <c r="B3" s="1" t="s">
        <v>117</v>
      </c>
      <c r="C3" s="1" t="s">
        <v>29</v>
      </c>
      <c r="D3" s="1">
        <v>7</v>
      </c>
      <c r="E3" s="1">
        <v>12</v>
      </c>
      <c r="F3" s="4">
        <f>E3/D3</f>
        <v>1.7142857142857142</v>
      </c>
      <c r="G3" s="23">
        <f>F3/5</f>
        <v>0.34285714285714286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K8</f>
        <v>2.5857142857142859</v>
      </c>
      <c r="O3" s="1" t="str">
        <f>L8</f>
        <v>эффективная</v>
      </c>
      <c r="P3" s="8">
        <v>1</v>
      </c>
      <c r="Q3" s="1" t="s">
        <v>120</v>
      </c>
      <c r="R3" s="1" t="s">
        <v>33</v>
      </c>
    </row>
    <row r="4" spans="1:18" ht="78.75" x14ac:dyDescent="0.25">
      <c r="A4" s="1">
        <v>2</v>
      </c>
      <c r="B4" s="1" t="s">
        <v>118</v>
      </c>
      <c r="C4" s="1" t="s">
        <v>29</v>
      </c>
      <c r="D4" s="1">
        <v>2</v>
      </c>
      <c r="E4" s="1">
        <v>1</v>
      </c>
      <c r="F4" s="4">
        <f>E4/D4</f>
        <v>0.5</v>
      </c>
      <c r="G4" s="8">
        <f>1/5</f>
        <v>0.2</v>
      </c>
      <c r="H4" s="1" t="s">
        <v>11</v>
      </c>
      <c r="I4" s="1" t="s">
        <v>11</v>
      </c>
      <c r="J4" s="1" t="s">
        <v>11</v>
      </c>
      <c r="K4" s="1" t="s">
        <v>11</v>
      </c>
      <c r="L4" s="1"/>
    </row>
    <row r="5" spans="1:18" ht="78.75" x14ac:dyDescent="0.25">
      <c r="A5" s="1">
        <v>3</v>
      </c>
      <c r="B5" s="1" t="s">
        <v>119</v>
      </c>
      <c r="C5" s="1" t="s">
        <v>29</v>
      </c>
      <c r="D5" s="1">
        <v>70</v>
      </c>
      <c r="E5" s="1">
        <v>75</v>
      </c>
      <c r="F5" s="4">
        <f>E5/D5</f>
        <v>1.0714285714285714</v>
      </c>
      <c r="G5" s="8">
        <f>F5/5</f>
        <v>0.21428571428571427</v>
      </c>
      <c r="H5" s="1" t="s">
        <v>11</v>
      </c>
      <c r="I5" s="1" t="s">
        <v>11</v>
      </c>
      <c r="J5" s="1" t="s">
        <v>11</v>
      </c>
      <c r="K5" s="1" t="s">
        <v>11</v>
      </c>
      <c r="L5" s="1"/>
    </row>
    <row r="6" spans="1:18" ht="47.25" x14ac:dyDescent="0.25">
      <c r="A6" s="56">
        <v>4</v>
      </c>
      <c r="B6" s="56" t="s">
        <v>115</v>
      </c>
      <c r="C6" s="56" t="s">
        <v>29</v>
      </c>
      <c r="D6" s="56">
        <v>14</v>
      </c>
      <c r="E6" s="56">
        <v>114</v>
      </c>
      <c r="F6" s="4">
        <f>E6/D6</f>
        <v>8.1428571428571423</v>
      </c>
      <c r="G6" s="8">
        <f>F6/5</f>
        <v>1.6285714285714286</v>
      </c>
      <c r="H6" s="56"/>
      <c r="I6" s="56"/>
      <c r="J6" s="56"/>
      <c r="K6" s="56"/>
      <c r="L6" s="56"/>
    </row>
    <row r="7" spans="1:18" ht="47.25" x14ac:dyDescent="0.25">
      <c r="A7" s="56">
        <v>5</v>
      </c>
      <c r="B7" s="56" t="s">
        <v>116</v>
      </c>
      <c r="C7" s="56" t="s">
        <v>39</v>
      </c>
      <c r="D7" s="56">
        <v>80</v>
      </c>
      <c r="E7" s="56">
        <v>80</v>
      </c>
      <c r="F7" s="4">
        <f>E7/D7</f>
        <v>1</v>
      </c>
      <c r="G7" s="8">
        <f>F7/5</f>
        <v>0.2</v>
      </c>
      <c r="H7" s="56"/>
      <c r="I7" s="56"/>
      <c r="J7" s="56"/>
      <c r="K7" s="56"/>
      <c r="L7" s="56"/>
    </row>
    <row r="8" spans="1:18" s="7" customFormat="1" ht="47.25" x14ac:dyDescent="0.25">
      <c r="A8" s="5"/>
      <c r="B8" s="5" t="s">
        <v>12</v>
      </c>
      <c r="C8" s="5"/>
      <c r="D8" s="5"/>
      <c r="E8" s="5"/>
      <c r="F8" s="5"/>
      <c r="G8" s="9">
        <f>G3+G4+G5+G6+G7</f>
        <v>2.5857142857142859</v>
      </c>
      <c r="H8" s="42">
        <v>50</v>
      </c>
      <c r="I8" s="42">
        <v>50</v>
      </c>
      <c r="J8" s="9">
        <f>I8/H8</f>
        <v>1</v>
      </c>
      <c r="K8" s="9">
        <f>G8/J8</f>
        <v>2.5857142857142859</v>
      </c>
      <c r="L8" s="5" t="s">
        <v>31</v>
      </c>
    </row>
  </sheetData>
  <mergeCells count="2">
    <mergeCell ref="A1:L1"/>
    <mergeCell ref="N1:R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11"/>
  <sheetViews>
    <sheetView topLeftCell="A10" workbookViewId="0">
      <selection activeCell="J26" sqref="J26"/>
    </sheetView>
  </sheetViews>
  <sheetFormatPr defaultRowHeight="15.75" x14ac:dyDescent="0.25"/>
  <cols>
    <col min="1" max="1" width="4.85546875" style="6" customWidth="1"/>
    <col min="2" max="2" width="27.28515625" style="6" customWidth="1"/>
    <col min="3" max="6" width="9.140625" style="6"/>
    <col min="7" max="7" width="13.140625" style="6" bestFit="1" customWidth="1"/>
    <col min="8" max="8" width="10.5703125" style="6" customWidth="1"/>
    <col min="9" max="9" width="9.5703125" style="6" bestFit="1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47.25" x14ac:dyDescent="0.25">
      <c r="A3" s="1"/>
      <c r="B3" s="5" t="s">
        <v>71</v>
      </c>
      <c r="C3" s="1"/>
      <c r="D3" s="1"/>
      <c r="E3" s="1"/>
      <c r="F3" s="1"/>
      <c r="G3" s="16"/>
      <c r="H3" s="1"/>
      <c r="I3" s="1"/>
      <c r="J3" s="1"/>
      <c r="K3" s="1"/>
      <c r="L3" s="1"/>
      <c r="N3" s="8">
        <f>K11</f>
        <v>1.000397151204599</v>
      </c>
      <c r="O3" s="1" t="str">
        <f>L11</f>
        <v>эффективная</v>
      </c>
      <c r="P3" s="22">
        <v>1</v>
      </c>
      <c r="Q3" s="1" t="s">
        <v>31</v>
      </c>
      <c r="R3" s="1" t="s">
        <v>140</v>
      </c>
    </row>
    <row r="4" spans="1:18" ht="115.5" customHeight="1" x14ac:dyDescent="0.25">
      <c r="A4" s="1">
        <v>1</v>
      </c>
      <c r="B4" s="1" t="s">
        <v>72</v>
      </c>
      <c r="C4" s="1" t="s">
        <v>29</v>
      </c>
      <c r="D4" s="1">
        <v>1</v>
      </c>
      <c r="E4" s="1">
        <v>1</v>
      </c>
      <c r="F4" s="4">
        <f>E4/D4</f>
        <v>1</v>
      </c>
      <c r="G4" s="23">
        <v>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37.5" customHeight="1" x14ac:dyDescent="0.25">
      <c r="A5" s="1"/>
      <c r="B5" s="5" t="s">
        <v>82</v>
      </c>
      <c r="C5" s="5"/>
      <c r="D5" s="5"/>
      <c r="E5" s="5"/>
      <c r="F5" s="5"/>
      <c r="G5" s="9">
        <v>1</v>
      </c>
      <c r="H5" s="5">
        <v>840.31920000000002</v>
      </c>
      <c r="I5" s="5">
        <v>840.31920000000002</v>
      </c>
      <c r="J5" s="26">
        <f>I5/H5</f>
        <v>1</v>
      </c>
      <c r="K5" s="26">
        <f>G5/J5</f>
        <v>1</v>
      </c>
      <c r="L5" s="5" t="s">
        <v>31</v>
      </c>
      <c r="N5" s="17"/>
      <c r="O5" s="18"/>
      <c r="P5" s="17"/>
      <c r="Q5" s="18"/>
      <c r="R5" s="18"/>
    </row>
    <row r="6" spans="1:18" x14ac:dyDescent="0.25">
      <c r="A6" s="1"/>
      <c r="B6" s="24" t="s">
        <v>73</v>
      </c>
      <c r="C6" s="1"/>
      <c r="D6" s="1"/>
      <c r="E6" s="1"/>
      <c r="F6" s="1"/>
      <c r="G6" s="9"/>
      <c r="H6" s="5"/>
      <c r="I6" s="5"/>
      <c r="J6" s="9"/>
      <c r="K6" s="9"/>
      <c r="L6" s="5"/>
      <c r="N6" s="17"/>
      <c r="O6" s="18"/>
      <c r="P6" s="17"/>
      <c r="Q6" s="18"/>
      <c r="R6" s="18"/>
    </row>
    <row r="7" spans="1:18" ht="117" customHeight="1" x14ac:dyDescent="0.25">
      <c r="A7" s="19">
        <v>1</v>
      </c>
      <c r="B7" s="1" t="s">
        <v>193</v>
      </c>
      <c r="C7" s="20" t="s">
        <v>39</v>
      </c>
      <c r="D7" s="1">
        <v>34</v>
      </c>
      <c r="E7" s="1">
        <v>34</v>
      </c>
      <c r="F7" s="4">
        <f t="shared" ref="F7:F9" si="0">E7/D7</f>
        <v>1</v>
      </c>
      <c r="G7" s="8">
        <f>F7/3</f>
        <v>0.33333333333333331</v>
      </c>
      <c r="H7" s="1" t="s">
        <v>11</v>
      </c>
      <c r="I7" s="1" t="s">
        <v>11</v>
      </c>
      <c r="J7" s="1" t="s">
        <v>11</v>
      </c>
      <c r="K7" s="1" t="s">
        <v>11</v>
      </c>
      <c r="L7" s="1"/>
    </row>
    <row r="8" spans="1:18" ht="78.75" customHeight="1" x14ac:dyDescent="0.25">
      <c r="A8" s="19">
        <v>2</v>
      </c>
      <c r="B8" s="1" t="s">
        <v>74</v>
      </c>
      <c r="C8" s="20" t="s">
        <v>39</v>
      </c>
      <c r="D8" s="1">
        <v>15</v>
      </c>
      <c r="E8" s="1">
        <v>15</v>
      </c>
      <c r="F8" s="4">
        <f t="shared" si="0"/>
        <v>1</v>
      </c>
      <c r="G8" s="8">
        <f>F8/3</f>
        <v>0.33333333333333331</v>
      </c>
      <c r="H8" s="1"/>
      <c r="I8" s="1" t="s">
        <v>11</v>
      </c>
      <c r="J8" s="1" t="s">
        <v>11</v>
      </c>
      <c r="K8" s="1" t="s">
        <v>11</v>
      </c>
      <c r="L8" s="1"/>
    </row>
    <row r="9" spans="1:18" ht="163.5" customHeight="1" x14ac:dyDescent="0.25">
      <c r="A9" s="19">
        <v>5</v>
      </c>
      <c r="B9" s="1" t="s">
        <v>194</v>
      </c>
      <c r="C9" s="20" t="s">
        <v>39</v>
      </c>
      <c r="D9" s="1">
        <v>34</v>
      </c>
      <c r="E9" s="1">
        <v>34</v>
      </c>
      <c r="F9" s="4">
        <f t="shared" si="0"/>
        <v>1</v>
      </c>
      <c r="G9" s="8">
        <f>F9/3</f>
        <v>0.33333333333333331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28.5" customHeight="1" x14ac:dyDescent="0.25">
      <c r="A10" s="19"/>
      <c r="B10" s="5" t="s">
        <v>83</v>
      </c>
      <c r="C10" s="5"/>
      <c r="D10" s="5"/>
      <c r="E10" s="5"/>
      <c r="F10" s="5"/>
      <c r="G10" s="9">
        <f>6/6</f>
        <v>1</v>
      </c>
      <c r="H10" s="5">
        <v>200</v>
      </c>
      <c r="I10" s="5">
        <v>199.58699999999999</v>
      </c>
      <c r="J10" s="26">
        <f>I10/H10</f>
        <v>0.99793499999999991</v>
      </c>
      <c r="K10" s="26">
        <f>G10/J10</f>
        <v>1.0020692730488459</v>
      </c>
      <c r="L10" s="5" t="s">
        <v>31</v>
      </c>
    </row>
    <row r="11" spans="1:18" s="7" customFormat="1" ht="47.25" x14ac:dyDescent="0.25">
      <c r="A11" s="5"/>
      <c r="B11" s="21" t="s">
        <v>12</v>
      </c>
      <c r="C11" s="5"/>
      <c r="D11" s="5"/>
      <c r="E11" s="5"/>
      <c r="F11" s="5"/>
      <c r="G11" s="9">
        <f>7/7</f>
        <v>1</v>
      </c>
      <c r="H11" s="5">
        <f>H10+H5</f>
        <v>1040.3191999999999</v>
      </c>
      <c r="I11" s="5">
        <f>I10+I5</f>
        <v>1039.9061999999999</v>
      </c>
      <c r="J11" s="26">
        <f>I11/H11</f>
        <v>0.99960300646186284</v>
      </c>
      <c r="K11" s="9">
        <f>G11/J11</f>
        <v>1.000397151204599</v>
      </c>
      <c r="L11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5"/>
  <sheetViews>
    <sheetView topLeftCell="A16" workbookViewId="0">
      <selection activeCell="G15" sqref="G15"/>
    </sheetView>
  </sheetViews>
  <sheetFormatPr defaultRowHeight="15.75" x14ac:dyDescent="0.25"/>
  <cols>
    <col min="1" max="1" width="4.85546875" style="6" customWidth="1"/>
    <col min="2" max="2" width="36.85546875" style="6" customWidth="1"/>
    <col min="3" max="6" width="9.140625" style="6"/>
    <col min="7" max="7" width="13.140625" style="6" bestFit="1" customWidth="1"/>
    <col min="8" max="8" width="13.42578125" style="6" customWidth="1"/>
    <col min="9" max="9" width="12.140625" style="6" customWidth="1"/>
    <col min="10" max="11" width="9.140625" style="6"/>
    <col min="12" max="12" width="15.1406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63" x14ac:dyDescent="0.25">
      <c r="A3" s="1"/>
      <c r="B3" s="5" t="s">
        <v>71</v>
      </c>
      <c r="C3" s="1"/>
      <c r="D3" s="1"/>
      <c r="E3" s="1"/>
      <c r="F3" s="1"/>
      <c r="G3" s="16"/>
      <c r="H3" s="1"/>
      <c r="I3" s="1"/>
      <c r="J3" s="1"/>
      <c r="K3" s="1"/>
      <c r="L3" s="1"/>
      <c r="N3" s="32">
        <f>K24</f>
        <v>0.97047422012969697</v>
      </c>
      <c r="O3" s="1" t="str">
        <f>L24</f>
        <v>эффективная</v>
      </c>
      <c r="P3" s="22">
        <v>1</v>
      </c>
      <c r="Q3" s="1" t="s">
        <v>31</v>
      </c>
      <c r="R3" s="1" t="s">
        <v>33</v>
      </c>
    </row>
    <row r="4" spans="1:18" ht="60.75" customHeight="1" x14ac:dyDescent="0.25">
      <c r="A4" s="1">
        <v>1</v>
      </c>
      <c r="B4" s="36" t="s">
        <v>77</v>
      </c>
      <c r="C4" s="1" t="s">
        <v>39</v>
      </c>
      <c r="D4" s="1">
        <v>30</v>
      </c>
      <c r="E4" s="33">
        <v>27.3</v>
      </c>
      <c r="F4" s="4">
        <f t="shared" ref="F4" si="0">E4/D4</f>
        <v>0.91</v>
      </c>
      <c r="G4" s="8">
        <v>0.91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38.25" customHeight="1" x14ac:dyDescent="0.25">
      <c r="A5" s="1"/>
      <c r="B5" s="5" t="s">
        <v>82</v>
      </c>
      <c r="C5" s="5"/>
      <c r="D5" s="5"/>
      <c r="E5" s="5"/>
      <c r="F5" s="5"/>
      <c r="G5" s="9">
        <v>0.91</v>
      </c>
      <c r="H5" s="5">
        <v>248.79499999999999</v>
      </c>
      <c r="I5" s="5">
        <v>248.54499999999999</v>
      </c>
      <c r="J5" s="26">
        <f>I5/H5</f>
        <v>0.99899515665507743</v>
      </c>
      <c r="K5" s="26">
        <f>G5/J5</f>
        <v>0.91091532720432922</v>
      </c>
      <c r="L5" s="5" t="s">
        <v>31</v>
      </c>
      <c r="N5" s="17"/>
      <c r="O5" s="18"/>
      <c r="P5" s="17"/>
      <c r="Q5" s="18"/>
      <c r="R5" s="18"/>
    </row>
    <row r="6" spans="1:18" x14ac:dyDescent="0.25">
      <c r="A6" s="1"/>
      <c r="B6" s="24" t="s">
        <v>73</v>
      </c>
      <c r="C6" s="1"/>
      <c r="D6" s="1"/>
      <c r="E6" s="1"/>
      <c r="F6" s="1"/>
      <c r="G6" s="16"/>
      <c r="H6" s="1"/>
      <c r="I6" s="1"/>
      <c r="J6" s="1"/>
      <c r="K6" s="1"/>
      <c r="L6" s="1"/>
      <c r="N6" s="17"/>
      <c r="O6" s="18"/>
      <c r="P6" s="17"/>
      <c r="Q6" s="18"/>
      <c r="R6" s="18"/>
    </row>
    <row r="7" spans="1:18" ht="21.75" customHeight="1" x14ac:dyDescent="0.25">
      <c r="A7" s="19">
        <v>1</v>
      </c>
      <c r="B7" s="1" t="s">
        <v>78</v>
      </c>
      <c r="C7" s="20" t="s">
        <v>29</v>
      </c>
      <c r="D7" s="1">
        <v>88</v>
      </c>
      <c r="E7" s="1">
        <v>95</v>
      </c>
      <c r="F7" s="4">
        <f>E7/D7</f>
        <v>1.0795454545454546</v>
      </c>
      <c r="G7" s="8">
        <f>F7/3</f>
        <v>0.35984848484848486</v>
      </c>
      <c r="H7" s="1" t="s">
        <v>11</v>
      </c>
      <c r="I7" s="1" t="s">
        <v>11</v>
      </c>
      <c r="J7" s="1" t="s">
        <v>11</v>
      </c>
      <c r="K7" s="1" t="s">
        <v>11</v>
      </c>
      <c r="L7" s="1"/>
    </row>
    <row r="8" spans="1:18" ht="65.25" customHeight="1" x14ac:dyDescent="0.25">
      <c r="A8" s="19">
        <v>2</v>
      </c>
      <c r="B8" s="1" t="s">
        <v>79</v>
      </c>
      <c r="C8" s="20" t="s">
        <v>39</v>
      </c>
      <c r="D8" s="1">
        <v>33</v>
      </c>
      <c r="E8" s="1">
        <v>35</v>
      </c>
      <c r="F8" s="4">
        <f t="shared" ref="F8:F9" si="1">E8/D8</f>
        <v>1.0606060606060606</v>
      </c>
      <c r="G8" s="8">
        <f t="shared" ref="G8:G9" si="2">F8/3</f>
        <v>0.35353535353535354</v>
      </c>
      <c r="H8" s="1" t="s">
        <v>11</v>
      </c>
      <c r="I8" s="1" t="s">
        <v>11</v>
      </c>
      <c r="J8" s="1" t="s">
        <v>11</v>
      </c>
      <c r="K8" s="1" t="s">
        <v>11</v>
      </c>
      <c r="L8" s="1"/>
    </row>
    <row r="9" spans="1:18" ht="78.75" customHeight="1" x14ac:dyDescent="0.25">
      <c r="A9" s="19">
        <v>3</v>
      </c>
      <c r="B9" s="1" t="s">
        <v>80</v>
      </c>
      <c r="C9" s="20" t="s">
        <v>29</v>
      </c>
      <c r="D9" s="1">
        <v>7</v>
      </c>
      <c r="E9" s="1">
        <v>10</v>
      </c>
      <c r="F9" s="4">
        <f t="shared" si="1"/>
        <v>1.4285714285714286</v>
      </c>
      <c r="G9" s="8">
        <f t="shared" si="2"/>
        <v>0.47619047619047622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33" customHeight="1" x14ac:dyDescent="0.25">
      <c r="A10" s="19"/>
      <c r="B10" s="5" t="s">
        <v>83</v>
      </c>
      <c r="C10" s="5"/>
      <c r="D10" s="5"/>
      <c r="E10" s="5"/>
      <c r="F10" s="5"/>
      <c r="G10" s="9">
        <f>SUM(G7:G9)</f>
        <v>1.1895743145743147</v>
      </c>
      <c r="H10" s="5">
        <v>4635</v>
      </c>
      <c r="I10" s="5">
        <v>4555.3869999999997</v>
      </c>
      <c r="J10" s="9">
        <f>I10/H10</f>
        <v>0.98282351672060408</v>
      </c>
      <c r="K10" s="26">
        <f>G10/J10</f>
        <v>1.2103641135323846</v>
      </c>
      <c r="L10" s="5" t="s">
        <v>31</v>
      </c>
    </row>
    <row r="11" spans="1:18" ht="21.75" customHeight="1" x14ac:dyDescent="0.25">
      <c r="A11" s="19"/>
      <c r="B11" s="24" t="s">
        <v>81</v>
      </c>
      <c r="C11" s="20"/>
      <c r="D11" s="1"/>
      <c r="E11" s="1"/>
      <c r="F11" s="4"/>
      <c r="G11" s="8"/>
      <c r="H11" s="1"/>
      <c r="I11" s="1"/>
      <c r="J11" s="1"/>
      <c r="K11" s="1"/>
      <c r="L11" s="1"/>
    </row>
    <row r="12" spans="1:18" ht="64.5" customHeight="1" x14ac:dyDescent="0.25">
      <c r="A12" s="19">
        <v>1</v>
      </c>
      <c r="B12" s="33" t="s">
        <v>84</v>
      </c>
      <c r="C12" s="39" t="s">
        <v>29</v>
      </c>
      <c r="D12" s="33">
        <v>6</v>
      </c>
      <c r="E12" s="33">
        <v>5</v>
      </c>
      <c r="F12" s="4">
        <f t="shared" ref="F12:F13" si="3">E12/D12</f>
        <v>0.83333333333333337</v>
      </c>
      <c r="G12" s="8">
        <f>F12/4</f>
        <v>0.20833333333333334</v>
      </c>
      <c r="H12" s="1" t="s">
        <v>11</v>
      </c>
      <c r="I12" s="1" t="s">
        <v>11</v>
      </c>
      <c r="J12" s="1" t="s">
        <v>11</v>
      </c>
      <c r="K12" s="1" t="s">
        <v>11</v>
      </c>
      <c r="L12" s="1"/>
    </row>
    <row r="13" spans="1:18" ht="63.75" customHeight="1" x14ac:dyDescent="0.25">
      <c r="A13" s="19">
        <v>2</v>
      </c>
      <c r="B13" s="33" t="s">
        <v>100</v>
      </c>
      <c r="C13" s="39" t="s">
        <v>29</v>
      </c>
      <c r="D13" s="33">
        <v>350</v>
      </c>
      <c r="E13" s="33">
        <v>400</v>
      </c>
      <c r="F13" s="4">
        <f t="shared" si="3"/>
        <v>1.1428571428571428</v>
      </c>
      <c r="G13" s="8">
        <f t="shared" ref="G13:G14" si="4">F13/4</f>
        <v>0.2857142857142857</v>
      </c>
      <c r="H13" s="1" t="s">
        <v>11</v>
      </c>
      <c r="I13" s="1" t="s">
        <v>11</v>
      </c>
      <c r="J13" s="1" t="s">
        <v>11</v>
      </c>
      <c r="K13" s="1" t="s">
        <v>11</v>
      </c>
      <c r="L13" s="1"/>
    </row>
    <row r="14" spans="1:18" ht="63.75" customHeight="1" x14ac:dyDescent="0.25">
      <c r="A14" s="19">
        <v>3</v>
      </c>
      <c r="B14" s="33" t="s">
        <v>101</v>
      </c>
      <c r="C14" s="39" t="s">
        <v>102</v>
      </c>
      <c r="D14" s="33">
        <v>1000</v>
      </c>
      <c r="E14" s="33">
        <v>750</v>
      </c>
      <c r="F14" s="4">
        <f t="shared" ref="F14" si="5">E14/D14</f>
        <v>0.75</v>
      </c>
      <c r="G14" s="8">
        <f t="shared" si="4"/>
        <v>0.1875</v>
      </c>
      <c r="H14" s="1" t="s">
        <v>11</v>
      </c>
      <c r="I14" s="1" t="s">
        <v>11</v>
      </c>
      <c r="J14" s="1" t="s">
        <v>11</v>
      </c>
      <c r="K14" s="1" t="s">
        <v>11</v>
      </c>
      <c r="L14" s="1"/>
    </row>
    <row r="15" spans="1:18" ht="42.75" customHeight="1" x14ac:dyDescent="0.25">
      <c r="A15" s="19"/>
      <c r="B15" s="5" t="s">
        <v>85</v>
      </c>
      <c r="C15" s="5"/>
      <c r="D15" s="5"/>
      <c r="E15" s="5"/>
      <c r="F15" s="5"/>
      <c r="G15" s="9">
        <f>SUM(G12:G14)</f>
        <v>0.68154761904761907</v>
      </c>
      <c r="H15" s="5">
        <v>246.99</v>
      </c>
      <c r="I15" s="5">
        <v>246.99</v>
      </c>
      <c r="J15" s="26">
        <f>I15/H15</f>
        <v>1</v>
      </c>
      <c r="K15" s="9">
        <f>G15/J15</f>
        <v>0.68154761904761907</v>
      </c>
      <c r="L15" s="5" t="s">
        <v>31</v>
      </c>
    </row>
    <row r="16" spans="1:18" ht="46.5" customHeight="1" x14ac:dyDescent="0.25">
      <c r="A16" s="19">
        <v>1</v>
      </c>
      <c r="B16" s="66" t="s">
        <v>142</v>
      </c>
      <c r="C16" s="63" t="s">
        <v>29</v>
      </c>
      <c r="D16" s="63">
        <v>152</v>
      </c>
      <c r="E16" s="63">
        <v>152</v>
      </c>
      <c r="F16" s="4">
        <f t="shared" ref="F16:F22" si="6">E16/D16</f>
        <v>1</v>
      </c>
      <c r="G16" s="8">
        <v>0.14000000000000001</v>
      </c>
      <c r="H16" s="63"/>
      <c r="I16" s="63"/>
      <c r="J16" s="22"/>
      <c r="K16" s="8"/>
      <c r="L16" s="63"/>
    </row>
    <row r="17" spans="1:12" ht="108.75" customHeight="1" x14ac:dyDescent="0.25">
      <c r="A17" s="19">
        <v>2</v>
      </c>
      <c r="B17" s="66" t="s">
        <v>143</v>
      </c>
      <c r="C17" s="63" t="s">
        <v>29</v>
      </c>
      <c r="D17" s="63">
        <v>4</v>
      </c>
      <c r="E17" s="63">
        <v>4</v>
      </c>
      <c r="F17" s="4">
        <f t="shared" si="6"/>
        <v>1</v>
      </c>
      <c r="G17" s="8">
        <v>0.14000000000000001</v>
      </c>
      <c r="H17" s="63"/>
      <c r="I17" s="63"/>
      <c r="J17" s="22"/>
      <c r="K17" s="8"/>
      <c r="L17" s="63"/>
    </row>
    <row r="18" spans="1:12" ht="93" customHeight="1" x14ac:dyDescent="0.25">
      <c r="A18" s="19">
        <v>3</v>
      </c>
      <c r="B18" s="66" t="s">
        <v>144</v>
      </c>
      <c r="C18" s="63" t="s">
        <v>39</v>
      </c>
      <c r="D18" s="63">
        <v>100</v>
      </c>
      <c r="E18" s="63">
        <v>100</v>
      </c>
      <c r="F18" s="4">
        <f t="shared" si="6"/>
        <v>1</v>
      </c>
      <c r="G18" s="8">
        <v>0.14000000000000001</v>
      </c>
      <c r="H18" s="63"/>
      <c r="I18" s="63"/>
      <c r="J18" s="22"/>
      <c r="K18" s="8"/>
      <c r="L18" s="63"/>
    </row>
    <row r="19" spans="1:12" ht="75" customHeight="1" x14ac:dyDescent="0.25">
      <c r="A19" s="19">
        <v>4</v>
      </c>
      <c r="B19" s="66" t="s">
        <v>145</v>
      </c>
      <c r="C19" s="63" t="s">
        <v>29</v>
      </c>
      <c r="D19" s="63">
        <v>24</v>
      </c>
      <c r="E19" s="63">
        <v>24</v>
      </c>
      <c r="F19" s="4">
        <f t="shared" si="6"/>
        <v>1</v>
      </c>
      <c r="G19" s="8">
        <v>0.14000000000000001</v>
      </c>
      <c r="H19" s="63"/>
      <c r="I19" s="63"/>
      <c r="J19" s="22"/>
      <c r="K19" s="8"/>
      <c r="L19" s="63"/>
    </row>
    <row r="20" spans="1:12" ht="46.5" customHeight="1" x14ac:dyDescent="0.25">
      <c r="A20" s="19">
        <v>5</v>
      </c>
      <c r="B20" s="66" t="s">
        <v>146</v>
      </c>
      <c r="C20" s="63" t="s">
        <v>29</v>
      </c>
      <c r="D20" s="63">
        <v>15</v>
      </c>
      <c r="E20" s="63">
        <v>15</v>
      </c>
      <c r="F20" s="4">
        <f t="shared" si="6"/>
        <v>1</v>
      </c>
      <c r="G20" s="8">
        <v>0.14000000000000001</v>
      </c>
      <c r="H20" s="63"/>
      <c r="I20" s="63"/>
      <c r="J20" s="22"/>
      <c r="K20" s="8"/>
      <c r="L20" s="63"/>
    </row>
    <row r="21" spans="1:12" ht="135.75" customHeight="1" x14ac:dyDescent="0.25">
      <c r="A21" s="19">
        <v>6</v>
      </c>
      <c r="B21" s="66" t="s">
        <v>147</v>
      </c>
      <c r="C21" s="63" t="s">
        <v>29</v>
      </c>
      <c r="D21" s="63">
        <v>6</v>
      </c>
      <c r="E21" s="63">
        <v>0</v>
      </c>
      <c r="F21" s="4">
        <f t="shared" si="6"/>
        <v>0</v>
      </c>
      <c r="G21" s="8">
        <v>0</v>
      </c>
      <c r="H21" s="63"/>
      <c r="I21" s="63"/>
      <c r="J21" s="22"/>
      <c r="K21" s="8"/>
      <c r="L21" s="63"/>
    </row>
    <row r="22" spans="1:12" ht="72" customHeight="1" x14ac:dyDescent="0.25">
      <c r="A22" s="19">
        <v>7</v>
      </c>
      <c r="B22" s="66" t="s">
        <v>148</v>
      </c>
      <c r="C22" s="63" t="s">
        <v>29</v>
      </c>
      <c r="D22" s="63">
        <v>12</v>
      </c>
      <c r="E22" s="63">
        <v>12</v>
      </c>
      <c r="F22" s="4">
        <f t="shared" si="6"/>
        <v>1</v>
      </c>
      <c r="G22" s="8">
        <v>0.14000000000000001</v>
      </c>
      <c r="H22" s="63"/>
      <c r="I22" s="63"/>
      <c r="J22" s="8"/>
      <c r="K22" s="8"/>
      <c r="L22" s="63"/>
    </row>
    <row r="23" spans="1:12" ht="42.75" customHeight="1" x14ac:dyDescent="0.25">
      <c r="A23" s="67">
        <v>8</v>
      </c>
      <c r="B23" s="21" t="s">
        <v>85</v>
      </c>
      <c r="C23" s="5"/>
      <c r="D23" s="5"/>
      <c r="E23" s="5"/>
      <c r="F23" s="42"/>
      <c r="G23" s="29">
        <v>0.86</v>
      </c>
      <c r="H23" s="5">
        <v>959.8</v>
      </c>
      <c r="I23" s="5">
        <v>864.1</v>
      </c>
      <c r="J23" s="9">
        <f>I23/H23</f>
        <v>0.90029172744321739</v>
      </c>
      <c r="K23" s="9">
        <f>G23/J23</f>
        <v>0.9552459206110403</v>
      </c>
      <c r="L23" s="5" t="s">
        <v>31</v>
      </c>
    </row>
    <row r="24" spans="1:12" s="7" customFormat="1" ht="31.5" x14ac:dyDescent="0.25">
      <c r="A24" s="5"/>
      <c r="B24" s="21" t="s">
        <v>12</v>
      </c>
      <c r="C24" s="5"/>
      <c r="D24" s="5"/>
      <c r="E24" s="5"/>
      <c r="F24" s="5"/>
      <c r="G24" s="9">
        <v>0.9425</v>
      </c>
      <c r="H24" s="5">
        <f>H5+H10+H15+H23</f>
        <v>6090.585</v>
      </c>
      <c r="I24" s="5">
        <f>I5+I10+I15+I23</f>
        <v>5915.0219999999999</v>
      </c>
      <c r="J24" s="26">
        <f>I24/H24</f>
        <v>0.97117469011597402</v>
      </c>
      <c r="K24" s="26">
        <f>G24/J24</f>
        <v>0.97047422012969697</v>
      </c>
      <c r="L24" s="5" t="s">
        <v>31</v>
      </c>
    </row>
    <row r="25" spans="1:12" x14ac:dyDescent="0.25">
      <c r="H25" s="37"/>
    </row>
  </sheetData>
  <mergeCells count="2">
    <mergeCell ref="A1:L1"/>
    <mergeCell ref="N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10"/>
  <sheetViews>
    <sheetView topLeftCell="A4" workbookViewId="0">
      <selection activeCell="G6" sqref="G6"/>
    </sheetView>
  </sheetViews>
  <sheetFormatPr defaultRowHeight="15.75" x14ac:dyDescent="0.25"/>
  <cols>
    <col min="1" max="1" width="4.85546875" style="6" customWidth="1"/>
    <col min="2" max="2" width="28.140625" style="6" customWidth="1"/>
    <col min="3" max="6" width="9.140625" style="6"/>
    <col min="7" max="7" width="13.140625" style="6" bestFit="1" customWidth="1"/>
    <col min="8" max="8" width="12.85546875" style="6" customWidth="1"/>
    <col min="9" max="9" width="13.7109375" style="6" customWidth="1"/>
    <col min="10" max="11" width="9.140625" style="6"/>
    <col min="12" max="12" width="15.42578125" style="6" customWidth="1"/>
    <col min="13" max="13" width="9.140625" style="6"/>
    <col min="14" max="14" width="16.5703125" style="6" customWidth="1"/>
    <col min="15" max="15" width="17.140625" style="6" customWidth="1"/>
    <col min="16" max="17" width="17" style="6" customWidth="1"/>
    <col min="18" max="18" width="88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127</v>
      </c>
      <c r="I2" s="13" t="s">
        <v>131</v>
      </c>
      <c r="J2" s="13" t="s">
        <v>8</v>
      </c>
      <c r="K2" s="13" t="s">
        <v>9</v>
      </c>
      <c r="L2" s="13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39.75" customHeight="1" x14ac:dyDescent="0.25">
      <c r="A3" s="1"/>
      <c r="B3" s="5" t="s">
        <v>71</v>
      </c>
      <c r="C3" s="1"/>
      <c r="D3" s="1"/>
      <c r="E3" s="1"/>
      <c r="F3" s="1"/>
      <c r="G3" s="16"/>
      <c r="H3" s="1"/>
      <c r="I3" s="1"/>
      <c r="J3" s="1"/>
      <c r="K3" s="1"/>
      <c r="L3" s="1"/>
      <c r="N3" s="8">
        <f>K10</f>
        <v>1.0509653945989172</v>
      </c>
      <c r="O3" s="1" t="str">
        <f>L10</f>
        <v>эффективная</v>
      </c>
      <c r="P3" s="22">
        <v>1.08</v>
      </c>
      <c r="Q3" s="1" t="s">
        <v>45</v>
      </c>
      <c r="R3" s="1" t="s">
        <v>133</v>
      </c>
    </row>
    <row r="4" spans="1:18" ht="73.5" customHeight="1" x14ac:dyDescent="0.25">
      <c r="A4" s="19">
        <v>1</v>
      </c>
      <c r="B4" s="1" t="s">
        <v>98</v>
      </c>
      <c r="C4" s="20" t="s">
        <v>39</v>
      </c>
      <c r="D4" s="1">
        <v>65</v>
      </c>
      <c r="E4" s="1">
        <v>65</v>
      </c>
      <c r="F4" s="4">
        <f>E4/D4</f>
        <v>1</v>
      </c>
      <c r="G4" s="8">
        <f>F4/2</f>
        <v>0.5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61.5" customHeight="1" x14ac:dyDescent="0.25">
      <c r="A5" s="19">
        <v>4</v>
      </c>
      <c r="B5" s="1" t="s">
        <v>99</v>
      </c>
      <c r="C5" s="20" t="s">
        <v>39</v>
      </c>
      <c r="D5" s="1">
        <v>70</v>
      </c>
      <c r="E5" s="1">
        <v>70.03</v>
      </c>
      <c r="F5" s="4">
        <f t="shared" ref="F5" si="0">E5/D5</f>
        <v>1.0004285714285714</v>
      </c>
      <c r="G5" s="8">
        <f>F5/2</f>
        <v>0.50021428571428572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17"/>
      <c r="Q5" s="18"/>
      <c r="R5" s="18"/>
    </row>
    <row r="6" spans="1:18" ht="21.75" customHeight="1" x14ac:dyDescent="0.25">
      <c r="A6" s="1"/>
      <c r="B6" s="5" t="s">
        <v>82</v>
      </c>
      <c r="C6" s="5"/>
      <c r="D6" s="5"/>
      <c r="E6" s="5"/>
      <c r="F6" s="5"/>
      <c r="G6" s="9">
        <v>1.01</v>
      </c>
      <c r="H6" s="5">
        <v>1386.76154</v>
      </c>
      <c r="I6" s="42">
        <v>1361.88977</v>
      </c>
      <c r="J6" s="27">
        <f>I6/H6</f>
        <v>0.98206485449545999</v>
      </c>
      <c r="K6" s="27">
        <f>G6/J6</f>
        <v>1.0284453163929705</v>
      </c>
      <c r="L6" s="5" t="s">
        <v>31</v>
      </c>
      <c r="N6" s="17"/>
      <c r="O6" s="18"/>
      <c r="P6" s="17"/>
      <c r="Q6" s="18"/>
      <c r="R6" s="18"/>
    </row>
    <row r="7" spans="1:18" x14ac:dyDescent="0.25">
      <c r="A7" s="1"/>
      <c r="B7" s="24" t="s">
        <v>73</v>
      </c>
      <c r="C7" s="1"/>
      <c r="D7" s="1"/>
      <c r="E7" s="1"/>
      <c r="F7" s="1"/>
      <c r="G7" s="16"/>
      <c r="H7" s="1"/>
      <c r="I7" s="1"/>
      <c r="J7" s="1"/>
      <c r="K7" s="1"/>
      <c r="L7" s="1"/>
      <c r="N7" s="17"/>
      <c r="O7" s="18"/>
      <c r="P7" s="17"/>
      <c r="Q7" s="18"/>
      <c r="R7" s="18"/>
    </row>
    <row r="8" spans="1:18" ht="147" customHeight="1" x14ac:dyDescent="0.25">
      <c r="A8" s="19">
        <v>1</v>
      </c>
      <c r="B8" s="1" t="s">
        <v>132</v>
      </c>
      <c r="C8" s="20" t="s">
        <v>39</v>
      </c>
      <c r="D8" s="1">
        <v>100</v>
      </c>
      <c r="E8" s="1">
        <v>100</v>
      </c>
      <c r="F8" s="4">
        <f>E8/D8</f>
        <v>1</v>
      </c>
      <c r="G8" s="8">
        <f>1/1</f>
        <v>1</v>
      </c>
      <c r="H8" s="1" t="s">
        <v>11</v>
      </c>
      <c r="I8" s="1" t="s">
        <v>11</v>
      </c>
      <c r="J8" s="1" t="s">
        <v>11</v>
      </c>
      <c r="K8" s="1" t="s">
        <v>11</v>
      </c>
      <c r="L8" s="1"/>
    </row>
    <row r="9" spans="1:18" ht="21.75" customHeight="1" x14ac:dyDescent="0.25">
      <c r="A9" s="19"/>
      <c r="B9" s="5" t="s">
        <v>83</v>
      </c>
      <c r="C9" s="5"/>
      <c r="D9" s="5"/>
      <c r="E9" s="5"/>
      <c r="F9" s="5"/>
      <c r="G9" s="9">
        <f>1/1</f>
        <v>1</v>
      </c>
      <c r="H9" s="5">
        <v>30241.994159999998</v>
      </c>
      <c r="I9" s="28">
        <v>28733.064699999999</v>
      </c>
      <c r="J9" s="27">
        <f>I9/H9</f>
        <v>0.95010482933047435</v>
      </c>
      <c r="K9" s="26">
        <f>G9/J9</f>
        <v>1.0525154373804058</v>
      </c>
      <c r="L9" s="5" t="s">
        <v>31</v>
      </c>
    </row>
    <row r="10" spans="1:18" s="7" customFormat="1" ht="31.5" x14ac:dyDescent="0.25">
      <c r="A10" s="5"/>
      <c r="B10" s="21" t="s">
        <v>12</v>
      </c>
      <c r="C10" s="5"/>
      <c r="D10" s="5"/>
      <c r="E10" s="5"/>
      <c r="F10" s="5"/>
      <c r="G10" s="9">
        <f>2/2*0.8+1/1*0.2</f>
        <v>1</v>
      </c>
      <c r="H10" s="5">
        <f>H9+H6</f>
        <v>31628.755699999998</v>
      </c>
      <c r="I10" s="42">
        <f>I9+I6</f>
        <v>30094.954470000001</v>
      </c>
      <c r="J10" s="9">
        <f>I10/H10</f>
        <v>0.95150611536703611</v>
      </c>
      <c r="K10" s="9">
        <f>G10/J10</f>
        <v>1.0509653945989172</v>
      </c>
      <c r="L10" s="5" t="s">
        <v>31</v>
      </c>
    </row>
  </sheetData>
  <mergeCells count="2">
    <mergeCell ref="A1:L1"/>
    <mergeCell ref="N1:R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6"/>
  <sheetViews>
    <sheetView topLeftCell="G3" workbookViewId="0">
      <selection activeCell="R3" sqref="R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123</v>
      </c>
      <c r="I2" s="13" t="s">
        <v>131</v>
      </c>
      <c r="J2" s="13" t="s">
        <v>8</v>
      </c>
      <c r="K2" s="13" t="s">
        <v>9</v>
      </c>
      <c r="L2" s="13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126" x14ac:dyDescent="0.25">
      <c r="A3" s="1">
        <v>1</v>
      </c>
      <c r="B3" s="1" t="s">
        <v>189</v>
      </c>
      <c r="C3" s="1" t="s">
        <v>29</v>
      </c>
      <c r="D3" s="1">
        <v>7000</v>
      </c>
      <c r="E3" s="1">
        <v>7000</v>
      </c>
      <c r="F3" s="4">
        <f t="shared" ref="F3" si="0">E3/D3</f>
        <v>1</v>
      </c>
      <c r="G3" s="8">
        <f>F3/3</f>
        <v>0.33333333333333331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K6</f>
        <v>1.0000064615802133</v>
      </c>
      <c r="O3" s="1" t="str">
        <f>L6</f>
        <v>эффективная</v>
      </c>
      <c r="P3" s="22">
        <v>1</v>
      </c>
      <c r="Q3" s="73" t="s">
        <v>37</v>
      </c>
      <c r="R3" s="1" t="s">
        <v>192</v>
      </c>
    </row>
    <row r="4" spans="1:18" ht="157.5" x14ac:dyDescent="0.25">
      <c r="A4" s="1">
        <v>2</v>
      </c>
      <c r="B4" s="1" t="s">
        <v>190</v>
      </c>
      <c r="C4" s="1" t="s">
        <v>30</v>
      </c>
      <c r="D4" s="1">
        <v>4000</v>
      </c>
      <c r="E4" s="1">
        <v>4000</v>
      </c>
      <c r="F4" s="4">
        <v>1</v>
      </c>
      <c r="G4" s="8">
        <f>F4/3</f>
        <v>0.33333333333333331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94.5" x14ac:dyDescent="0.25">
      <c r="A5" s="1">
        <v>3</v>
      </c>
      <c r="B5" s="1" t="s">
        <v>191</v>
      </c>
      <c r="C5" s="1" t="s">
        <v>29</v>
      </c>
      <c r="D5" s="1">
        <v>4000</v>
      </c>
      <c r="E5" s="1">
        <v>4000</v>
      </c>
      <c r="F5" s="4">
        <f t="shared" ref="F5" si="1">E5/D5</f>
        <v>1</v>
      </c>
      <c r="G5" s="8">
        <f>F5/3</f>
        <v>0.33333333333333331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17"/>
      <c r="Q5" s="18"/>
      <c r="R5" s="18"/>
    </row>
    <row r="6" spans="1:18" s="7" customFormat="1" ht="47.25" x14ac:dyDescent="0.25">
      <c r="A6" s="5"/>
      <c r="B6" s="5" t="s">
        <v>12</v>
      </c>
      <c r="C6" s="5"/>
      <c r="D6" s="5"/>
      <c r="E6" s="5"/>
      <c r="F6" s="5"/>
      <c r="G6" s="9">
        <f>G3+G4+G5</f>
        <v>1</v>
      </c>
      <c r="H6" s="42">
        <v>650</v>
      </c>
      <c r="I6" s="5">
        <v>649.99580000000003</v>
      </c>
      <c r="J6" s="26">
        <f>I6/H6</f>
        <v>0.99999353846153849</v>
      </c>
      <c r="K6" s="9">
        <f>G6/J6</f>
        <v>1.0000064615802133</v>
      </c>
      <c r="L6" s="5" t="s">
        <v>31</v>
      </c>
    </row>
  </sheetData>
  <mergeCells count="2">
    <mergeCell ref="A1:L1"/>
    <mergeCell ref="N1:R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7"/>
  <sheetViews>
    <sheetView topLeftCell="A4" workbookViewId="0">
      <selection activeCell="J7" sqref="J7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123</v>
      </c>
      <c r="I2" s="35" t="s">
        <v>124</v>
      </c>
      <c r="J2" s="35" t="s">
        <v>8</v>
      </c>
      <c r="K2" s="35" t="s">
        <v>9</v>
      </c>
      <c r="L2" s="35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189" x14ac:dyDescent="0.25">
      <c r="A3" s="1">
        <v>1</v>
      </c>
      <c r="B3" s="1" t="s">
        <v>134</v>
      </c>
      <c r="C3" s="1" t="s">
        <v>39</v>
      </c>
      <c r="D3" s="1">
        <v>33</v>
      </c>
      <c r="E3" s="1">
        <v>33</v>
      </c>
      <c r="F3" s="4">
        <f t="shared" ref="F3:F5" si="0">E3/D3</f>
        <v>1</v>
      </c>
      <c r="G3" s="8">
        <f>F3/4</f>
        <v>0.25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K7</f>
        <v>1</v>
      </c>
      <c r="O3" s="1" t="str">
        <f>L7</f>
        <v>эффективная</v>
      </c>
      <c r="P3" s="22">
        <v>1</v>
      </c>
      <c r="Q3" s="1" t="s">
        <v>137</v>
      </c>
      <c r="R3" s="1" t="s">
        <v>138</v>
      </c>
    </row>
    <row r="4" spans="1:18" ht="110.25" x14ac:dyDescent="0.25">
      <c r="A4" s="1">
        <v>2</v>
      </c>
      <c r="B4" s="1" t="s">
        <v>135</v>
      </c>
      <c r="C4" s="1" t="s">
        <v>39</v>
      </c>
      <c r="D4" s="1">
        <v>50</v>
      </c>
      <c r="E4" s="1">
        <v>50</v>
      </c>
      <c r="F4" s="4">
        <f t="shared" si="0"/>
        <v>1</v>
      </c>
      <c r="G4" s="8">
        <f>1/4</f>
        <v>0.25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94.5" x14ac:dyDescent="0.25">
      <c r="A5" s="1">
        <v>3</v>
      </c>
      <c r="B5" s="1" t="s">
        <v>136</v>
      </c>
      <c r="C5" s="1" t="s">
        <v>39</v>
      </c>
      <c r="D5" s="1">
        <v>17.149999999999999</v>
      </c>
      <c r="E5" s="1">
        <v>17.149999999999999</v>
      </c>
      <c r="F5" s="4">
        <f t="shared" si="0"/>
        <v>1</v>
      </c>
      <c r="G5" s="8">
        <f>1/4</f>
        <v>0.25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17"/>
      <c r="Q5" s="18"/>
      <c r="R5" s="18"/>
    </row>
    <row r="6" spans="1:18" ht="63" x14ac:dyDescent="0.25">
      <c r="A6" s="74">
        <v>4</v>
      </c>
      <c r="B6" s="74" t="s">
        <v>201</v>
      </c>
      <c r="C6" s="74" t="s">
        <v>39</v>
      </c>
      <c r="D6" s="74">
        <v>100</v>
      </c>
      <c r="E6" s="74">
        <v>100</v>
      </c>
      <c r="F6" s="4">
        <f>E6/D6</f>
        <v>1</v>
      </c>
      <c r="G6" s="8">
        <f>1/4</f>
        <v>0.25</v>
      </c>
      <c r="H6" s="74"/>
      <c r="I6" s="74"/>
      <c r="J6" s="74"/>
      <c r="K6" s="74"/>
      <c r="L6" s="74"/>
      <c r="N6" s="17"/>
      <c r="O6" s="18"/>
      <c r="P6" s="17"/>
      <c r="Q6" s="18"/>
      <c r="R6" s="18"/>
    </row>
    <row r="7" spans="1:18" s="7" customFormat="1" ht="47.25" x14ac:dyDescent="0.25">
      <c r="A7" s="5"/>
      <c r="B7" s="5" t="s">
        <v>12</v>
      </c>
      <c r="C7" s="5"/>
      <c r="D7" s="5"/>
      <c r="E7" s="5"/>
      <c r="F7" s="5"/>
      <c r="G7" s="9">
        <f>G3+G4+G5+G6</f>
        <v>1</v>
      </c>
      <c r="H7" s="5">
        <v>100</v>
      </c>
      <c r="I7" s="5">
        <v>100</v>
      </c>
      <c r="J7" s="26">
        <f>I7/H7</f>
        <v>1</v>
      </c>
      <c r="K7" s="9">
        <f>G7/J7</f>
        <v>1</v>
      </c>
      <c r="L7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6"/>
  <sheetViews>
    <sheetView topLeftCell="A3" workbookViewId="0">
      <selection activeCell="E10" sqref="E10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123</v>
      </c>
      <c r="I2" s="35" t="s">
        <v>124</v>
      </c>
      <c r="J2" s="35" t="s">
        <v>8</v>
      </c>
      <c r="K2" s="35" t="s">
        <v>9</v>
      </c>
      <c r="L2" s="35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90" customHeight="1" x14ac:dyDescent="0.25">
      <c r="A3" s="19">
        <v>1</v>
      </c>
      <c r="B3" s="11" t="s">
        <v>198</v>
      </c>
      <c r="C3" s="44" t="s">
        <v>102</v>
      </c>
      <c r="D3" s="33">
        <v>5</v>
      </c>
      <c r="E3" s="39">
        <v>5</v>
      </c>
      <c r="F3" s="4">
        <v>1</v>
      </c>
      <c r="G3" s="8">
        <f>F3/3</f>
        <v>0.33333333333333331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K6</f>
        <v>1</v>
      </c>
      <c r="O3" s="1" t="str">
        <f>L6</f>
        <v>эффективная</v>
      </c>
      <c r="P3" s="22">
        <v>1</v>
      </c>
      <c r="Q3" s="1" t="s">
        <v>32</v>
      </c>
      <c r="R3" s="1" t="s">
        <v>33</v>
      </c>
    </row>
    <row r="4" spans="1:18" ht="91.5" customHeight="1" x14ac:dyDescent="0.25">
      <c r="A4" s="19">
        <v>2</v>
      </c>
      <c r="B4" s="11" t="s">
        <v>199</v>
      </c>
      <c r="C4" s="44" t="s">
        <v>102</v>
      </c>
      <c r="D4" s="33">
        <v>32</v>
      </c>
      <c r="E4" s="39">
        <v>32</v>
      </c>
      <c r="F4" s="4">
        <v>1</v>
      </c>
      <c r="G4" s="8">
        <f>F4/3</f>
        <v>0.33333333333333331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43"/>
      <c r="Q4" s="18"/>
      <c r="R4" s="18"/>
    </row>
    <row r="5" spans="1:18" ht="92.25" customHeight="1" x14ac:dyDescent="0.25">
      <c r="A5" s="19">
        <v>3</v>
      </c>
      <c r="B5" s="11" t="s">
        <v>200</v>
      </c>
      <c r="C5" s="44" t="s">
        <v>102</v>
      </c>
      <c r="D5" s="33">
        <v>60</v>
      </c>
      <c r="E5" s="39">
        <v>60</v>
      </c>
      <c r="F5" s="4">
        <f t="shared" ref="F5" si="0">E5/D5</f>
        <v>1</v>
      </c>
      <c r="G5" s="8">
        <f>F5/3</f>
        <v>0.33333333333333331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43"/>
      <c r="Q5" s="18"/>
      <c r="R5" s="18"/>
    </row>
    <row r="6" spans="1:18" s="7" customFormat="1" ht="47.25" x14ac:dyDescent="0.25">
      <c r="A6" s="5"/>
      <c r="B6" s="5" t="s">
        <v>12</v>
      </c>
      <c r="C6" s="5"/>
      <c r="D6" s="5"/>
      <c r="E6" s="5"/>
      <c r="F6" s="5"/>
      <c r="G6" s="9">
        <f>7/7</f>
        <v>1</v>
      </c>
      <c r="H6" s="42">
        <v>350</v>
      </c>
      <c r="I6" s="42">
        <v>350</v>
      </c>
      <c r="J6" s="26">
        <f>I6/H6</f>
        <v>1</v>
      </c>
      <c r="K6" s="9">
        <f>G6/J6</f>
        <v>1</v>
      </c>
      <c r="L6" s="5" t="s">
        <v>31</v>
      </c>
    </row>
  </sheetData>
  <mergeCells count="2">
    <mergeCell ref="A1:L1"/>
    <mergeCell ref="N1:R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18"/>
  <sheetViews>
    <sheetView topLeftCell="A11" workbookViewId="0">
      <selection activeCell="H18" sqref="H18"/>
    </sheetView>
  </sheetViews>
  <sheetFormatPr defaultRowHeight="15.75" x14ac:dyDescent="0.25"/>
  <cols>
    <col min="1" max="1" width="4.85546875" style="6" customWidth="1"/>
    <col min="2" max="2" width="28.140625" style="6" customWidth="1"/>
    <col min="3" max="6" width="9.140625" style="6"/>
    <col min="7" max="7" width="13.140625" style="6" bestFit="1" customWidth="1"/>
    <col min="8" max="8" width="12.28515625" style="6" customWidth="1"/>
    <col min="9" max="9" width="16" style="6" customWidth="1"/>
    <col min="10" max="11" width="9.140625" style="6"/>
    <col min="12" max="12" width="17.710937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123</v>
      </c>
      <c r="I2" s="35" t="s">
        <v>124</v>
      </c>
      <c r="J2" s="35" t="s">
        <v>8</v>
      </c>
      <c r="K2" s="35" t="s">
        <v>9</v>
      </c>
      <c r="L2" s="35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63" x14ac:dyDescent="0.25">
      <c r="A3" s="1"/>
      <c r="B3" s="5" t="s">
        <v>71</v>
      </c>
      <c r="C3" s="1"/>
      <c r="D3" s="1"/>
      <c r="E3" s="1"/>
      <c r="F3" s="1"/>
      <c r="G3" s="16"/>
      <c r="H3" s="1"/>
      <c r="I3" s="1"/>
      <c r="J3" s="1"/>
      <c r="K3" s="1"/>
      <c r="L3" s="1"/>
      <c r="N3" s="22">
        <f>K18</f>
        <v>1.0432934296611516</v>
      </c>
      <c r="O3" s="1" t="str">
        <f>L18</f>
        <v>эффективная</v>
      </c>
      <c r="P3" s="22">
        <v>0.89900000000000002</v>
      </c>
      <c r="Q3" s="1" t="s">
        <v>160</v>
      </c>
      <c r="R3" s="1" t="s">
        <v>104</v>
      </c>
    </row>
    <row r="4" spans="1:18" ht="141.75" customHeight="1" x14ac:dyDescent="0.25">
      <c r="A4" s="19">
        <v>1</v>
      </c>
      <c r="B4" s="1" t="s">
        <v>203</v>
      </c>
      <c r="C4" s="20" t="s">
        <v>212</v>
      </c>
      <c r="D4" s="1">
        <v>3609.7</v>
      </c>
      <c r="E4" s="1">
        <v>3609.7</v>
      </c>
      <c r="F4" s="4">
        <f>E4/D4</f>
        <v>1</v>
      </c>
      <c r="G4" s="8">
        <f>F4/2</f>
        <v>0.5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61.5" customHeight="1" x14ac:dyDescent="0.25">
      <c r="A5" s="19">
        <v>2</v>
      </c>
      <c r="B5" s="1" t="s">
        <v>204</v>
      </c>
      <c r="C5" s="20" t="s">
        <v>29</v>
      </c>
      <c r="D5" s="1">
        <v>82</v>
      </c>
      <c r="E5" s="1">
        <v>91</v>
      </c>
      <c r="F5" s="4">
        <f t="shared" ref="F5" si="0">E5/D5</f>
        <v>1.1097560975609757</v>
      </c>
      <c r="G5" s="8">
        <f>F5/2</f>
        <v>0.55487804878048785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17"/>
      <c r="Q5" s="18"/>
      <c r="R5" s="18"/>
    </row>
    <row r="6" spans="1:18" ht="27.75" customHeight="1" x14ac:dyDescent="0.25">
      <c r="A6" s="1"/>
      <c r="B6" s="5" t="s">
        <v>82</v>
      </c>
      <c r="C6" s="5"/>
      <c r="D6" s="5"/>
      <c r="E6" s="5"/>
      <c r="F6" s="5"/>
      <c r="G6" s="9">
        <f>G4+G5</f>
        <v>1.0548780487804879</v>
      </c>
      <c r="H6" s="50">
        <v>1122.1220000000001</v>
      </c>
      <c r="I6" s="28">
        <v>1078.6079999999999</v>
      </c>
      <c r="J6" s="27">
        <f>I6/H6</f>
        <v>0.96122168534259189</v>
      </c>
      <c r="K6" s="27">
        <f>G6/J6</f>
        <v>1.0974347175745578</v>
      </c>
      <c r="L6" s="5" t="s">
        <v>31</v>
      </c>
      <c r="N6" s="17"/>
      <c r="O6" s="18"/>
      <c r="P6" s="17"/>
      <c r="Q6" s="18"/>
      <c r="R6" s="18"/>
    </row>
    <row r="7" spans="1:18" x14ac:dyDescent="0.25">
      <c r="A7" s="1"/>
      <c r="B7" s="24" t="s">
        <v>73</v>
      </c>
      <c r="C7" s="1"/>
      <c r="D7" s="1"/>
      <c r="E7" s="1"/>
      <c r="F7" s="1"/>
      <c r="G7" s="16"/>
      <c r="H7" s="1"/>
      <c r="I7" s="1"/>
      <c r="J7" s="1"/>
      <c r="K7" s="1"/>
      <c r="L7" s="1"/>
      <c r="N7" s="17"/>
      <c r="O7" s="18"/>
      <c r="P7" s="17"/>
      <c r="Q7" s="18"/>
      <c r="R7" s="18"/>
    </row>
    <row r="8" spans="1:18" ht="87.75" customHeight="1" x14ac:dyDescent="0.25">
      <c r="A8" s="19">
        <v>1</v>
      </c>
      <c r="B8" s="1" t="s">
        <v>205</v>
      </c>
      <c r="C8" s="20" t="s">
        <v>29</v>
      </c>
      <c r="D8" s="1">
        <v>26</v>
      </c>
      <c r="E8" s="1">
        <v>26</v>
      </c>
      <c r="F8" s="4">
        <f>E8/D8</f>
        <v>1</v>
      </c>
      <c r="G8" s="8">
        <f>F8/2</f>
        <v>0.5</v>
      </c>
      <c r="H8" s="1" t="s">
        <v>11</v>
      </c>
      <c r="I8" s="1" t="s">
        <v>11</v>
      </c>
      <c r="J8" s="1" t="s">
        <v>11</v>
      </c>
      <c r="K8" s="1" t="s">
        <v>11</v>
      </c>
      <c r="L8" s="1"/>
    </row>
    <row r="9" spans="1:18" ht="128.25" customHeight="1" x14ac:dyDescent="0.25">
      <c r="A9" s="19">
        <v>2</v>
      </c>
      <c r="B9" s="1" t="s">
        <v>206</v>
      </c>
      <c r="C9" s="20" t="s">
        <v>213</v>
      </c>
      <c r="D9" s="1">
        <v>5</v>
      </c>
      <c r="E9" s="1">
        <v>5</v>
      </c>
      <c r="F9" s="4">
        <f>E9/D9</f>
        <v>1</v>
      </c>
      <c r="G9" s="8">
        <f>1/2</f>
        <v>0.5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21.75" customHeight="1" x14ac:dyDescent="0.25">
      <c r="A10" s="19"/>
      <c r="B10" s="5" t="s">
        <v>83</v>
      </c>
      <c r="C10" s="5"/>
      <c r="D10" s="5"/>
      <c r="E10" s="5"/>
      <c r="F10" s="5"/>
      <c r="G10" s="9">
        <f>G8+G9</f>
        <v>1</v>
      </c>
      <c r="H10" s="5">
        <v>255.5</v>
      </c>
      <c r="I10" s="28">
        <v>255.499</v>
      </c>
      <c r="J10" s="27">
        <f>I10/H10</f>
        <v>0.99999608610567514</v>
      </c>
      <c r="K10" s="26">
        <f>G10/J10</f>
        <v>1.0000039139096435</v>
      </c>
      <c r="L10" s="5" t="s">
        <v>31</v>
      </c>
    </row>
    <row r="11" spans="1:18" ht="21.75" customHeight="1" x14ac:dyDescent="0.25">
      <c r="A11" s="19"/>
      <c r="B11" s="24" t="s">
        <v>81</v>
      </c>
      <c r="C11" s="5"/>
      <c r="D11" s="5"/>
      <c r="E11" s="5"/>
      <c r="F11" s="5"/>
      <c r="G11" s="9"/>
      <c r="H11" s="5"/>
      <c r="I11" s="42"/>
      <c r="J11" s="27"/>
      <c r="K11" s="26"/>
      <c r="L11" s="5"/>
    </row>
    <row r="12" spans="1:18" ht="51" customHeight="1" x14ac:dyDescent="0.25">
      <c r="A12" s="19">
        <v>1</v>
      </c>
      <c r="B12" s="1" t="s">
        <v>207</v>
      </c>
      <c r="C12" s="1" t="s">
        <v>29</v>
      </c>
      <c r="D12" s="1">
        <v>5</v>
      </c>
      <c r="E12" s="1">
        <v>4</v>
      </c>
      <c r="F12" s="4">
        <f>E12/D12</f>
        <v>0.8</v>
      </c>
      <c r="G12" s="8">
        <f>F12/5</f>
        <v>0.16</v>
      </c>
      <c r="H12" s="1" t="s">
        <v>11</v>
      </c>
      <c r="I12" s="1" t="s">
        <v>11</v>
      </c>
      <c r="J12" s="1" t="s">
        <v>11</v>
      </c>
      <c r="K12" s="1" t="s">
        <v>11</v>
      </c>
      <c r="L12" s="5"/>
    </row>
    <row r="13" spans="1:18" ht="54.75" customHeight="1" x14ac:dyDescent="0.25">
      <c r="A13" s="19">
        <v>2</v>
      </c>
      <c r="B13" s="36" t="s">
        <v>208</v>
      </c>
      <c r="C13" s="1" t="s">
        <v>29</v>
      </c>
      <c r="D13" s="1">
        <v>3</v>
      </c>
      <c r="E13" s="1">
        <v>4</v>
      </c>
      <c r="F13" s="4">
        <f t="shared" ref="F13:F14" si="1">E13/D13</f>
        <v>1.3333333333333333</v>
      </c>
      <c r="G13" s="8">
        <f>F13/5</f>
        <v>0.26666666666666666</v>
      </c>
      <c r="H13" s="1" t="s">
        <v>11</v>
      </c>
      <c r="I13" s="1" t="s">
        <v>11</v>
      </c>
      <c r="J13" s="1" t="s">
        <v>11</v>
      </c>
      <c r="K13" s="1" t="s">
        <v>11</v>
      </c>
      <c r="L13" s="5"/>
    </row>
    <row r="14" spans="1:18" ht="63" customHeight="1" x14ac:dyDescent="0.25">
      <c r="A14" s="19">
        <v>3</v>
      </c>
      <c r="B14" s="36" t="s">
        <v>209</v>
      </c>
      <c r="C14" s="1" t="s">
        <v>29</v>
      </c>
      <c r="D14" s="1">
        <v>1</v>
      </c>
      <c r="E14" s="33">
        <v>1</v>
      </c>
      <c r="F14" s="4">
        <f t="shared" si="1"/>
        <v>1</v>
      </c>
      <c r="G14" s="8">
        <f>F14/5</f>
        <v>0.2</v>
      </c>
      <c r="H14" s="1" t="s">
        <v>11</v>
      </c>
      <c r="I14" s="1" t="s">
        <v>11</v>
      </c>
      <c r="J14" s="1" t="s">
        <v>11</v>
      </c>
      <c r="K14" s="1" t="s">
        <v>11</v>
      </c>
      <c r="L14" s="5"/>
    </row>
    <row r="15" spans="1:18" ht="54.75" customHeight="1" x14ac:dyDescent="0.25">
      <c r="A15" s="19">
        <v>4</v>
      </c>
      <c r="B15" s="36" t="s">
        <v>210</v>
      </c>
      <c r="C15" s="1" t="s">
        <v>29</v>
      </c>
      <c r="D15" s="1">
        <v>1</v>
      </c>
      <c r="E15" s="33">
        <v>1</v>
      </c>
      <c r="F15" s="4">
        <f t="shared" ref="F15" si="2">E15/D15</f>
        <v>1</v>
      </c>
      <c r="G15" s="8">
        <f>F15/5</f>
        <v>0.2</v>
      </c>
      <c r="H15" s="1" t="s">
        <v>11</v>
      </c>
      <c r="I15" s="1" t="s">
        <v>11</v>
      </c>
      <c r="J15" s="1" t="s">
        <v>11</v>
      </c>
      <c r="K15" s="1" t="s">
        <v>11</v>
      </c>
      <c r="L15" s="5"/>
    </row>
    <row r="16" spans="1:18" ht="54.75" customHeight="1" x14ac:dyDescent="0.25">
      <c r="A16" s="19">
        <v>5</v>
      </c>
      <c r="B16" s="36" t="s">
        <v>211</v>
      </c>
      <c r="C16" s="80" t="s">
        <v>29</v>
      </c>
      <c r="D16" s="80">
        <v>15</v>
      </c>
      <c r="E16" s="33">
        <v>15</v>
      </c>
      <c r="F16" s="4">
        <f>E16/D16</f>
        <v>1</v>
      </c>
      <c r="G16" s="8">
        <f>F16/5</f>
        <v>0.2</v>
      </c>
      <c r="H16" s="80"/>
      <c r="I16" s="80"/>
      <c r="J16" s="80"/>
      <c r="K16" s="80"/>
      <c r="L16" s="5"/>
    </row>
    <row r="17" spans="1:12" ht="21.75" customHeight="1" x14ac:dyDescent="0.25">
      <c r="A17" s="19"/>
      <c r="B17" s="5" t="s">
        <v>85</v>
      </c>
      <c r="C17" s="5"/>
      <c r="D17" s="5"/>
      <c r="E17" s="5"/>
      <c r="F17" s="5"/>
      <c r="G17" s="9">
        <f>SUM(G12:G16)</f>
        <v>1.0266666666666666</v>
      </c>
      <c r="H17" s="50">
        <v>4025.65931</v>
      </c>
      <c r="I17" s="51">
        <v>3985.73</v>
      </c>
      <c r="J17" s="27">
        <f>I17/H17</f>
        <v>0.99008129925430777</v>
      </c>
      <c r="K17" s="26">
        <f>G17/J17</f>
        <v>1.0369518820726273</v>
      </c>
      <c r="L17" s="5" t="s">
        <v>31</v>
      </c>
    </row>
    <row r="18" spans="1:12" s="7" customFormat="1" ht="31.5" x14ac:dyDescent="0.25">
      <c r="A18" s="5"/>
      <c r="B18" s="21" t="s">
        <v>12</v>
      </c>
      <c r="C18" s="5"/>
      <c r="D18" s="5"/>
      <c r="E18" s="5"/>
      <c r="F18" s="5"/>
      <c r="G18" s="9">
        <f>(G6+G10+G17)/3</f>
        <v>1.027181571815718</v>
      </c>
      <c r="H18" s="50">
        <f>H6+H10+H17</f>
        <v>5403.2813100000003</v>
      </c>
      <c r="I18" s="50">
        <f>I17+I10+I6</f>
        <v>5319.8370000000004</v>
      </c>
      <c r="J18" s="9">
        <f>I18/H18</f>
        <v>0.9845567341005238</v>
      </c>
      <c r="K18" s="26">
        <f>G18/J18</f>
        <v>1.0432934296611516</v>
      </c>
      <c r="L18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26"/>
  <sheetViews>
    <sheetView topLeftCell="A22" workbookViewId="0">
      <selection activeCell="L26" sqref="L26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2.85546875" style="6" customWidth="1"/>
    <col min="9" max="9" width="14.710937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</v>
      </c>
      <c r="K2" s="40" t="s">
        <v>9</v>
      </c>
      <c r="L2" s="40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x14ac:dyDescent="0.25">
      <c r="A3" s="59"/>
      <c r="B3" s="62" t="s">
        <v>141</v>
      </c>
      <c r="C3" s="60"/>
      <c r="D3" s="60"/>
      <c r="E3" s="60"/>
      <c r="F3" s="60"/>
      <c r="G3" s="60"/>
      <c r="H3" s="60"/>
      <c r="I3" s="60"/>
      <c r="J3" s="60"/>
      <c r="K3" s="60"/>
      <c r="L3" s="60"/>
      <c r="N3" s="59"/>
      <c r="O3" s="59"/>
      <c r="P3" s="59"/>
      <c r="Q3" s="59"/>
      <c r="R3" s="59"/>
    </row>
    <row r="4" spans="1:18" ht="63" x14ac:dyDescent="0.25">
      <c r="A4" s="1">
        <v>1</v>
      </c>
      <c r="B4" s="1" t="s">
        <v>108</v>
      </c>
      <c r="C4" s="1" t="s">
        <v>39</v>
      </c>
      <c r="D4" s="1">
        <v>57</v>
      </c>
      <c r="E4" s="1">
        <v>57</v>
      </c>
      <c r="F4" s="4">
        <f t="shared" ref="F4:F6" si="0">E4/D4</f>
        <v>1</v>
      </c>
      <c r="G4" s="23">
        <v>2.5000000000000001E-3</v>
      </c>
      <c r="H4" s="1"/>
      <c r="I4" s="1"/>
      <c r="J4" s="1"/>
      <c r="K4" s="1"/>
      <c r="L4" s="1"/>
      <c r="N4" s="8">
        <f>K26</f>
        <v>1.0937587483109195</v>
      </c>
      <c r="O4" s="1" t="str">
        <f>L8</f>
        <v>эффективная</v>
      </c>
      <c r="P4" s="22" t="s">
        <v>161</v>
      </c>
      <c r="Q4" s="1" t="s">
        <v>31</v>
      </c>
      <c r="R4" s="1" t="s">
        <v>33</v>
      </c>
    </row>
    <row r="5" spans="1:18" ht="63" x14ac:dyDescent="0.25">
      <c r="A5" s="1">
        <v>2</v>
      </c>
      <c r="B5" s="1" t="s">
        <v>149</v>
      </c>
      <c r="C5" s="1" t="s">
        <v>39</v>
      </c>
      <c r="D5" s="1">
        <v>100</v>
      </c>
      <c r="E5" s="1">
        <v>100</v>
      </c>
      <c r="F5" s="4">
        <f t="shared" si="0"/>
        <v>1</v>
      </c>
      <c r="G5" s="23">
        <v>2.5000000000000001E-3</v>
      </c>
      <c r="H5" s="1"/>
      <c r="I5" s="1"/>
      <c r="J5" s="1"/>
      <c r="K5" s="1"/>
      <c r="L5" s="1"/>
      <c r="N5" s="17"/>
      <c r="O5" s="18"/>
      <c r="P5" s="17"/>
      <c r="Q5" s="18"/>
      <c r="R5" s="18"/>
    </row>
    <row r="6" spans="1:18" ht="60" customHeight="1" x14ac:dyDescent="0.25">
      <c r="A6" s="1">
        <v>3</v>
      </c>
      <c r="B6" s="63" t="s">
        <v>150</v>
      </c>
      <c r="C6" s="1" t="s">
        <v>39</v>
      </c>
      <c r="D6" s="1">
        <v>35</v>
      </c>
      <c r="E6" s="1">
        <v>35</v>
      </c>
      <c r="F6" s="4">
        <f t="shared" si="0"/>
        <v>1</v>
      </c>
      <c r="G6" s="23">
        <v>2.5000000000000001E-3</v>
      </c>
      <c r="H6" s="1"/>
      <c r="I6" s="1"/>
      <c r="J6" s="1"/>
      <c r="K6" s="1"/>
      <c r="L6" s="1"/>
      <c r="N6" s="17"/>
      <c r="O6" s="18"/>
      <c r="P6" s="17"/>
      <c r="Q6" s="18"/>
      <c r="R6" s="18"/>
    </row>
    <row r="7" spans="1:18" ht="60" customHeight="1" x14ac:dyDescent="0.25">
      <c r="A7" s="63">
        <v>4</v>
      </c>
      <c r="B7" s="63" t="s">
        <v>151</v>
      </c>
      <c r="C7" s="63" t="s">
        <v>39</v>
      </c>
      <c r="D7" s="63">
        <v>70</v>
      </c>
      <c r="E7" s="63">
        <v>70</v>
      </c>
      <c r="F7" s="4">
        <f>E7/D7</f>
        <v>1</v>
      </c>
      <c r="G7" s="23">
        <v>2.5000000000000001E-3</v>
      </c>
      <c r="H7" s="63"/>
      <c r="I7" s="63"/>
      <c r="J7" s="63"/>
      <c r="K7" s="63"/>
      <c r="L7" s="63"/>
      <c r="N7" s="17"/>
      <c r="O7" s="18"/>
      <c r="P7" s="17"/>
      <c r="Q7" s="18"/>
      <c r="R7" s="18"/>
    </row>
    <row r="8" spans="1:18" s="7" customFormat="1" ht="31.5" x14ac:dyDescent="0.25">
      <c r="A8" s="5"/>
      <c r="B8" s="5" t="s">
        <v>82</v>
      </c>
      <c r="C8" s="5"/>
      <c r="D8" s="5"/>
      <c r="E8" s="5"/>
      <c r="F8" s="5"/>
      <c r="G8" s="9">
        <f>3/3</f>
        <v>1</v>
      </c>
      <c r="H8" s="5">
        <v>111991.76794000001</v>
      </c>
      <c r="I8" s="28">
        <v>71678.5</v>
      </c>
      <c r="J8" s="26">
        <f>I8/H8</f>
        <v>0.64003364995900425</v>
      </c>
      <c r="K8" s="9">
        <f>G8/J8</f>
        <v>1.5624178510990048</v>
      </c>
      <c r="L8" s="5" t="s">
        <v>31</v>
      </c>
    </row>
    <row r="9" spans="1:18" ht="236.25" x14ac:dyDescent="0.25">
      <c r="A9" s="1">
        <v>1</v>
      </c>
      <c r="B9" s="1" t="s">
        <v>109</v>
      </c>
      <c r="C9" s="1" t="s">
        <v>39</v>
      </c>
      <c r="D9" s="1">
        <v>70</v>
      </c>
      <c r="E9" s="1">
        <v>70</v>
      </c>
      <c r="F9" s="4">
        <f>E9/D9</f>
        <v>1</v>
      </c>
      <c r="G9" s="8">
        <f>1/3</f>
        <v>0.33333333333333331</v>
      </c>
      <c r="H9" s="1" t="s">
        <v>11</v>
      </c>
      <c r="I9" s="1" t="s">
        <v>11</v>
      </c>
      <c r="J9" s="1" t="s">
        <v>11</v>
      </c>
      <c r="K9" s="1" t="s">
        <v>11</v>
      </c>
      <c r="L9" s="1"/>
    </row>
    <row r="10" spans="1:18" ht="110.25" x14ac:dyDescent="0.25">
      <c r="A10" s="1">
        <v>2</v>
      </c>
      <c r="B10" s="1" t="s">
        <v>110</v>
      </c>
      <c r="C10" s="1" t="s">
        <v>39</v>
      </c>
      <c r="D10" s="1">
        <v>41</v>
      </c>
      <c r="E10" s="1">
        <v>41</v>
      </c>
      <c r="F10" s="4">
        <f>E10/D10</f>
        <v>1</v>
      </c>
      <c r="G10" s="8">
        <f>1/4</f>
        <v>0.25</v>
      </c>
      <c r="H10" s="1" t="s">
        <v>11</v>
      </c>
      <c r="I10" s="1" t="s">
        <v>11</v>
      </c>
      <c r="J10" s="1" t="s">
        <v>11</v>
      </c>
      <c r="K10" s="1" t="s">
        <v>11</v>
      </c>
      <c r="L10" s="1"/>
    </row>
    <row r="11" spans="1:18" ht="173.25" x14ac:dyDescent="0.25">
      <c r="A11" s="1">
        <v>3</v>
      </c>
      <c r="B11" s="1" t="s">
        <v>111</v>
      </c>
      <c r="C11" s="1" t="s">
        <v>39</v>
      </c>
      <c r="D11" s="1">
        <v>96.5</v>
      </c>
      <c r="E11" s="1">
        <v>96.5</v>
      </c>
      <c r="F11" s="4">
        <f>E11/D11</f>
        <v>1</v>
      </c>
      <c r="G11" s="8">
        <f>1/4</f>
        <v>0.25</v>
      </c>
      <c r="H11" s="1" t="s">
        <v>11</v>
      </c>
      <c r="I11" s="1" t="s">
        <v>11</v>
      </c>
      <c r="J11" s="1" t="s">
        <v>11</v>
      </c>
      <c r="K11" s="1" t="s">
        <v>11</v>
      </c>
      <c r="L11" s="1"/>
    </row>
    <row r="12" spans="1:18" ht="78.75" x14ac:dyDescent="0.25">
      <c r="A12" s="74">
        <v>4</v>
      </c>
      <c r="B12" s="74" t="s">
        <v>195</v>
      </c>
      <c r="C12" s="74" t="s">
        <v>39</v>
      </c>
      <c r="D12" s="74">
        <v>100</v>
      </c>
      <c r="E12" s="74">
        <v>100</v>
      </c>
      <c r="F12" s="4">
        <f>E12/D12</f>
        <v>1</v>
      </c>
      <c r="G12" s="8">
        <f>1/4</f>
        <v>0.25</v>
      </c>
      <c r="H12" s="74"/>
      <c r="I12" s="74"/>
      <c r="J12" s="74"/>
      <c r="K12" s="74"/>
      <c r="L12" s="74"/>
    </row>
    <row r="13" spans="1:18" ht="31.5" x14ac:dyDescent="0.25">
      <c r="A13" s="5"/>
      <c r="B13" s="5" t="s">
        <v>83</v>
      </c>
      <c r="C13" s="5"/>
      <c r="D13" s="5"/>
      <c r="E13" s="5"/>
      <c r="F13" s="5"/>
      <c r="G13" s="9">
        <f>3/3</f>
        <v>1</v>
      </c>
      <c r="H13" s="5">
        <v>333102.94494999998</v>
      </c>
      <c r="I13" s="28">
        <v>331258.42</v>
      </c>
      <c r="J13" s="26">
        <f>I13/H13</f>
        <v>0.99446259789064051</v>
      </c>
      <c r="K13" s="9">
        <f>G13/J13</f>
        <v>1.0055682356693001</v>
      </c>
      <c r="L13" s="5" t="s">
        <v>31</v>
      </c>
    </row>
    <row r="14" spans="1:18" ht="47.25" x14ac:dyDescent="0.25">
      <c r="A14" s="1">
        <v>1</v>
      </c>
      <c r="B14" s="1" t="s">
        <v>152</v>
      </c>
      <c r="C14" s="1" t="s">
        <v>39</v>
      </c>
      <c r="D14" s="1">
        <v>62</v>
      </c>
      <c r="E14" s="1">
        <v>62</v>
      </c>
      <c r="F14" s="4">
        <f>E14/D14</f>
        <v>1</v>
      </c>
      <c r="G14" s="8">
        <f>1/3</f>
        <v>0.33333333333333331</v>
      </c>
      <c r="H14" s="1" t="s">
        <v>11</v>
      </c>
      <c r="I14" s="1" t="s">
        <v>11</v>
      </c>
      <c r="J14" s="1" t="s">
        <v>11</v>
      </c>
      <c r="K14" s="1" t="s">
        <v>11</v>
      </c>
      <c r="L14" s="1"/>
    </row>
    <row r="15" spans="1:18" ht="94.5" x14ac:dyDescent="0.25">
      <c r="A15" s="1">
        <v>2</v>
      </c>
      <c r="B15" s="1" t="s">
        <v>112</v>
      </c>
      <c r="C15" s="1" t="s">
        <v>39</v>
      </c>
      <c r="D15" s="1">
        <v>28</v>
      </c>
      <c r="E15" s="33">
        <v>28</v>
      </c>
      <c r="F15" s="4">
        <f>E15/D15</f>
        <v>1</v>
      </c>
      <c r="G15" s="8">
        <f>1/3</f>
        <v>0.33333333333333331</v>
      </c>
      <c r="H15" s="1" t="s">
        <v>11</v>
      </c>
      <c r="I15" s="1" t="s">
        <v>11</v>
      </c>
      <c r="J15" s="1" t="s">
        <v>11</v>
      </c>
      <c r="K15" s="1" t="s">
        <v>11</v>
      </c>
      <c r="L15" s="1"/>
    </row>
    <row r="16" spans="1:18" ht="78.75" x14ac:dyDescent="0.25">
      <c r="A16" s="1">
        <v>3</v>
      </c>
      <c r="B16" s="1" t="s">
        <v>113</v>
      </c>
      <c r="C16" s="1" t="s">
        <v>39</v>
      </c>
      <c r="D16" s="1">
        <v>11.5</v>
      </c>
      <c r="E16" s="33">
        <v>11</v>
      </c>
      <c r="F16" s="4">
        <f>E16/D16</f>
        <v>0.95652173913043481</v>
      </c>
      <c r="G16" s="8">
        <f>1/3</f>
        <v>0.33333333333333331</v>
      </c>
      <c r="H16" s="1" t="s">
        <v>11</v>
      </c>
      <c r="I16" s="1" t="s">
        <v>11</v>
      </c>
      <c r="J16" s="1" t="s">
        <v>11</v>
      </c>
      <c r="K16" s="1" t="s">
        <v>11</v>
      </c>
      <c r="L16" s="1"/>
    </row>
    <row r="17" spans="1:12" ht="31.5" x14ac:dyDescent="0.25">
      <c r="A17" s="5"/>
      <c r="B17" s="5" t="s">
        <v>85</v>
      </c>
      <c r="C17" s="5"/>
      <c r="D17" s="5"/>
      <c r="E17" s="5"/>
      <c r="F17" s="5"/>
      <c r="G17" s="9">
        <f>3/3</f>
        <v>1</v>
      </c>
      <c r="H17" s="5">
        <v>31920.718000000001</v>
      </c>
      <c r="I17" s="28">
        <v>31916.2</v>
      </c>
      <c r="J17" s="26">
        <f>I17/H17</f>
        <v>0.99985846183033855</v>
      </c>
      <c r="K17" s="9">
        <f>G17/J17</f>
        <v>1.0001415582055508</v>
      </c>
      <c r="L17" s="5" t="s">
        <v>31</v>
      </c>
    </row>
    <row r="18" spans="1:12" ht="110.25" x14ac:dyDescent="0.25">
      <c r="A18" s="1">
        <v>1</v>
      </c>
      <c r="B18" s="1" t="s">
        <v>105</v>
      </c>
      <c r="C18" s="1" t="s">
        <v>39</v>
      </c>
      <c r="D18" s="1">
        <v>35</v>
      </c>
      <c r="E18" s="1">
        <v>73.5</v>
      </c>
      <c r="F18" s="4">
        <f>E18/D18</f>
        <v>2.1</v>
      </c>
      <c r="G18" s="8">
        <f>1/1</f>
        <v>1</v>
      </c>
      <c r="H18" s="1" t="s">
        <v>11</v>
      </c>
      <c r="I18" s="1" t="s">
        <v>11</v>
      </c>
      <c r="J18" s="1" t="s">
        <v>11</v>
      </c>
      <c r="K18" s="1" t="s">
        <v>11</v>
      </c>
      <c r="L18" s="1"/>
    </row>
    <row r="19" spans="1:12" ht="31.5" x14ac:dyDescent="0.25">
      <c r="A19" s="5"/>
      <c r="B19" s="5" t="s">
        <v>153</v>
      </c>
      <c r="C19" s="5"/>
      <c r="D19" s="5"/>
      <c r="E19" s="5"/>
      <c r="F19" s="5"/>
      <c r="G19" s="9">
        <f>3/3</f>
        <v>1</v>
      </c>
      <c r="H19" s="5">
        <v>8908.8361399999994</v>
      </c>
      <c r="I19" s="28">
        <v>8908.83</v>
      </c>
      <c r="J19" s="26">
        <f>I19/H19</f>
        <v>0.99999931079661775</v>
      </c>
      <c r="K19" s="9">
        <f>G19/J19</f>
        <v>1.0000006892038573</v>
      </c>
      <c r="L19" s="5" t="s">
        <v>31</v>
      </c>
    </row>
    <row r="20" spans="1:12" ht="78.75" x14ac:dyDescent="0.25">
      <c r="A20" s="63">
        <v>1</v>
      </c>
      <c r="B20" s="63" t="s">
        <v>106</v>
      </c>
      <c r="C20" s="63" t="s">
        <v>39</v>
      </c>
      <c r="D20" s="63">
        <v>5.3</v>
      </c>
      <c r="E20" s="63">
        <v>5.3</v>
      </c>
      <c r="F20" s="4">
        <f t="shared" ref="F20:F22" si="1">E20/D20</f>
        <v>1</v>
      </c>
      <c r="G20" s="8">
        <f>1/3</f>
        <v>0.33333333333333331</v>
      </c>
      <c r="H20" s="63" t="s">
        <v>11</v>
      </c>
      <c r="I20" s="63" t="s">
        <v>11</v>
      </c>
      <c r="J20" s="63" t="s">
        <v>11</v>
      </c>
      <c r="K20" s="63" t="s">
        <v>11</v>
      </c>
      <c r="L20" s="63"/>
    </row>
    <row r="21" spans="1:12" ht="126" x14ac:dyDescent="0.25">
      <c r="A21" s="63">
        <v>2</v>
      </c>
      <c r="B21" s="63" t="s">
        <v>154</v>
      </c>
      <c r="C21" s="63" t="s">
        <v>39</v>
      </c>
      <c r="D21" s="63">
        <v>98</v>
      </c>
      <c r="E21" s="63">
        <v>98</v>
      </c>
      <c r="F21" s="4">
        <f t="shared" si="1"/>
        <v>1</v>
      </c>
      <c r="G21" s="8">
        <f>1/3</f>
        <v>0.33333333333333331</v>
      </c>
      <c r="H21" s="63" t="s">
        <v>11</v>
      </c>
      <c r="I21" s="63" t="s">
        <v>11</v>
      </c>
      <c r="J21" s="63" t="s">
        <v>11</v>
      </c>
      <c r="K21" s="63" t="s">
        <v>11</v>
      </c>
      <c r="L21" s="63"/>
    </row>
    <row r="22" spans="1:12" ht="63" x14ac:dyDescent="0.25">
      <c r="A22" s="63">
        <v>3</v>
      </c>
      <c r="B22" s="63" t="s">
        <v>107</v>
      </c>
      <c r="C22" s="63" t="s">
        <v>39</v>
      </c>
      <c r="D22" s="63">
        <v>100</v>
      </c>
      <c r="E22" s="63">
        <v>100</v>
      </c>
      <c r="F22" s="4">
        <f t="shared" si="1"/>
        <v>1</v>
      </c>
      <c r="G22" s="8">
        <f>1/3</f>
        <v>0.33333333333333331</v>
      </c>
      <c r="H22" s="63" t="s">
        <v>11</v>
      </c>
      <c r="I22" s="63" t="s">
        <v>11</v>
      </c>
      <c r="J22" s="63" t="s">
        <v>11</v>
      </c>
      <c r="K22" s="63" t="s">
        <v>11</v>
      </c>
      <c r="L22" s="63"/>
    </row>
    <row r="23" spans="1:12" ht="31.5" x14ac:dyDescent="0.25">
      <c r="A23" s="5"/>
      <c r="B23" s="5" t="s">
        <v>155</v>
      </c>
      <c r="C23" s="5"/>
      <c r="D23" s="5"/>
      <c r="E23" s="5"/>
      <c r="F23" s="5"/>
      <c r="G23" s="9">
        <f>3/3</f>
        <v>1</v>
      </c>
      <c r="H23" s="5">
        <v>300</v>
      </c>
      <c r="I23" s="28">
        <v>300</v>
      </c>
      <c r="J23" s="26">
        <f>I23/H23</f>
        <v>1</v>
      </c>
      <c r="K23" s="9">
        <f>G23/J23</f>
        <v>1</v>
      </c>
      <c r="L23" s="5" t="s">
        <v>31</v>
      </c>
    </row>
    <row r="24" spans="1:12" ht="126" x14ac:dyDescent="0.25">
      <c r="A24" s="5">
        <v>1</v>
      </c>
      <c r="B24" s="66" t="s">
        <v>196</v>
      </c>
      <c r="C24" s="5" t="s">
        <v>39</v>
      </c>
      <c r="D24" s="74">
        <v>4</v>
      </c>
      <c r="E24" s="74">
        <v>4</v>
      </c>
      <c r="F24" s="4">
        <f>E24/D24</f>
        <v>1</v>
      </c>
      <c r="G24" s="23">
        <v>1</v>
      </c>
      <c r="H24" s="5"/>
      <c r="I24" s="28"/>
      <c r="J24" s="26"/>
      <c r="K24" s="9"/>
      <c r="L24" s="5"/>
    </row>
    <row r="25" spans="1:12" ht="31.5" x14ac:dyDescent="0.25">
      <c r="A25" s="5"/>
      <c r="B25" s="21" t="s">
        <v>197</v>
      </c>
      <c r="C25" s="5"/>
      <c r="D25" s="74"/>
      <c r="E25" s="74"/>
      <c r="F25" s="4"/>
      <c r="G25" s="29">
        <f>G24</f>
        <v>1</v>
      </c>
      <c r="H25" s="5">
        <v>5628.0498100000004</v>
      </c>
      <c r="I25" s="28">
        <v>5628</v>
      </c>
      <c r="J25" s="26">
        <f>I25/H25</f>
        <v>0.99999114968742597</v>
      </c>
      <c r="K25" s="9">
        <f>G25/J25</f>
        <v>1.0000088503909028</v>
      </c>
      <c r="L25" s="5" t="s">
        <v>31</v>
      </c>
    </row>
    <row r="26" spans="1:12" ht="47.25" x14ac:dyDescent="0.25">
      <c r="A26" s="5"/>
      <c r="B26" s="21" t="s">
        <v>12</v>
      </c>
      <c r="C26" s="5"/>
      <c r="D26" s="5"/>
      <c r="E26" s="5"/>
      <c r="F26" s="5"/>
      <c r="G26" s="9">
        <v>1</v>
      </c>
      <c r="H26" s="50">
        <f>H8+H17+H13+H19+H23+H25</f>
        <v>491852.31683999998</v>
      </c>
      <c r="I26" s="51">
        <f>I8+I13+I17+I19+I23+I25</f>
        <v>449689.95</v>
      </c>
      <c r="J26" s="9">
        <f>I26/H26</f>
        <v>0.91427840147042461</v>
      </c>
      <c r="K26" s="26">
        <f>G26/J26</f>
        <v>1.0937587483109195</v>
      </c>
      <c r="L26" s="5" t="s">
        <v>31</v>
      </c>
    </row>
  </sheetData>
  <mergeCells count="2">
    <mergeCell ref="A1:L1"/>
    <mergeCell ref="N1:R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zoomScale="80" zoomScaleNormal="80" zoomScaleSheetLayoutView="77" workbookViewId="0">
      <selection activeCell="K4" sqref="K4"/>
    </sheetView>
  </sheetViews>
  <sheetFormatPr defaultRowHeight="15.75" x14ac:dyDescent="0.25"/>
  <cols>
    <col min="1" max="1" width="4" style="12" customWidth="1"/>
    <col min="2" max="2" width="27.28515625" style="12" customWidth="1"/>
    <col min="3" max="4" width="9.140625" style="12"/>
    <col min="5" max="5" width="10.5703125" style="12" bestFit="1" customWidth="1"/>
    <col min="6" max="6" width="10" style="12" customWidth="1"/>
    <col min="7" max="9" width="10.5703125" style="12" bestFit="1" customWidth="1"/>
    <col min="10" max="10" width="9.140625" style="12"/>
    <col min="11" max="11" width="24.5703125" style="12" customWidth="1"/>
    <col min="12" max="12" width="10.42578125" style="52" customWidth="1"/>
    <col min="13" max="16384" width="9.140625" style="12"/>
  </cols>
  <sheetData>
    <row r="1" spans="1:12" x14ac:dyDescent="0.25">
      <c r="B1" s="82" t="s">
        <v>38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ht="225" customHeight="1" x14ac:dyDescent="0.25">
      <c r="A2" s="84" t="s">
        <v>35</v>
      </c>
      <c r="B2" s="84" t="s">
        <v>18</v>
      </c>
      <c r="C2" s="86" t="s">
        <v>19</v>
      </c>
      <c r="D2" s="86" t="s">
        <v>20</v>
      </c>
      <c r="E2" s="84" t="s">
        <v>21</v>
      </c>
      <c r="F2" s="84" t="s">
        <v>114</v>
      </c>
      <c r="G2" s="86" t="s">
        <v>22</v>
      </c>
      <c r="H2" s="86"/>
      <c r="I2" s="86" t="s">
        <v>23</v>
      </c>
      <c r="J2" s="86"/>
      <c r="K2" s="86" t="s">
        <v>24</v>
      </c>
      <c r="L2" s="83" t="s">
        <v>17</v>
      </c>
    </row>
    <row r="3" spans="1:12" ht="108.75" x14ac:dyDescent="0.25">
      <c r="A3" s="85"/>
      <c r="B3" s="85"/>
      <c r="C3" s="86"/>
      <c r="D3" s="86"/>
      <c r="E3" s="85"/>
      <c r="F3" s="85"/>
      <c r="G3" s="64" t="s">
        <v>25</v>
      </c>
      <c r="H3" s="64" t="s">
        <v>26</v>
      </c>
      <c r="I3" s="64" t="s">
        <v>25</v>
      </c>
      <c r="J3" s="64" t="s">
        <v>26</v>
      </c>
      <c r="K3" s="86"/>
      <c r="L3" s="83"/>
    </row>
    <row r="4" spans="1:12" s="10" customFormat="1" ht="83.25" customHeight="1" x14ac:dyDescent="0.25">
      <c r="A4" s="14">
        <v>1</v>
      </c>
      <c r="B4" s="11" t="s">
        <v>176</v>
      </c>
      <c r="C4" s="11" t="s">
        <v>172</v>
      </c>
      <c r="D4" s="11" t="s">
        <v>36</v>
      </c>
      <c r="E4" s="15">
        <f>'Малое предпринимательство'!J8</f>
        <v>1</v>
      </c>
      <c r="F4" s="15">
        <f>'Малое предпринимательство'!G8</f>
        <v>2.5857142857142859</v>
      </c>
      <c r="G4" s="15">
        <f>'Малое предпринимательство'!K8</f>
        <v>2.5857142857142859</v>
      </c>
      <c r="H4" s="15">
        <f>'Малое предпринимательство'!P3</f>
        <v>1</v>
      </c>
      <c r="I4" s="11" t="str">
        <f>'Малое предпринимательство'!L8</f>
        <v>эффективная</v>
      </c>
      <c r="J4" s="11" t="s">
        <v>31</v>
      </c>
      <c r="K4" s="11" t="s">
        <v>37</v>
      </c>
      <c r="L4" s="11" t="str">
        <f>'Малое предпринимательство'!R3</f>
        <v>Полное использование бюджетных ассигнований</v>
      </c>
    </row>
    <row r="5" spans="1:12" s="10" customFormat="1" ht="76.5" x14ac:dyDescent="0.25">
      <c r="A5" s="14">
        <v>2</v>
      </c>
      <c r="B5" s="11" t="s">
        <v>41</v>
      </c>
      <c r="C5" s="11" t="s">
        <v>42</v>
      </c>
      <c r="D5" s="11" t="s">
        <v>36</v>
      </c>
      <c r="E5" s="15">
        <f>'Улучшение инвестклимата'!J8</f>
        <v>1</v>
      </c>
      <c r="F5" s="15">
        <f>'Улучшение инвестклимата'!G8</f>
        <v>1.0029999999999999</v>
      </c>
      <c r="G5" s="15">
        <f>'Улучшение инвестклимата'!K8</f>
        <v>1.0029999999999999</v>
      </c>
      <c r="H5" s="15" t="str">
        <f>'Улучшение инвестклимата'!P3</f>
        <v>150%*</v>
      </c>
      <c r="I5" s="72" t="str">
        <f>'Улучшение инвестклимата'!O3</f>
        <v>эффективная</v>
      </c>
      <c r="J5" s="11" t="s">
        <v>40</v>
      </c>
      <c r="K5" s="11" t="s">
        <v>43</v>
      </c>
      <c r="L5" s="11" t="s">
        <v>174</v>
      </c>
    </row>
    <row r="6" spans="1:12" s="10" customFormat="1" ht="76.5" x14ac:dyDescent="0.25">
      <c r="A6" s="14">
        <v>3</v>
      </c>
      <c r="B6" s="11" t="s">
        <v>177</v>
      </c>
      <c r="C6" s="11" t="s">
        <v>172</v>
      </c>
      <c r="D6" s="11" t="s">
        <v>36</v>
      </c>
      <c r="E6" s="15">
        <f>'Организация временной занятости'!J4</f>
        <v>1</v>
      </c>
      <c r="F6" s="15">
        <f>'Организация временной занятости'!G4</f>
        <v>1</v>
      </c>
      <c r="G6" s="15">
        <f>'Организация временной занятости'!N3</f>
        <v>1</v>
      </c>
      <c r="H6" s="15">
        <f>'Организация временной занятости'!P3</f>
        <v>1</v>
      </c>
      <c r="I6" s="11" t="str">
        <f>'Организация временной занятости'!O3</f>
        <v>эффективная</v>
      </c>
      <c r="J6" s="11" t="s">
        <v>31</v>
      </c>
      <c r="K6" s="11" t="s">
        <v>37</v>
      </c>
      <c r="L6" s="11" t="str">
        <f>'Организация временной занятости'!R3</f>
        <v>Полное использование бюджетных ассигнований</v>
      </c>
    </row>
    <row r="7" spans="1:12" s="10" customFormat="1" ht="76.5" x14ac:dyDescent="0.25">
      <c r="A7" s="14">
        <v>4</v>
      </c>
      <c r="B7" s="11" t="s">
        <v>178</v>
      </c>
      <c r="C7" s="11" t="s">
        <v>172</v>
      </c>
      <c r="D7" s="11" t="s">
        <v>36</v>
      </c>
      <c r="E7" s="15">
        <f>'Организация общественных и врем'!J4</f>
        <v>1</v>
      </c>
      <c r="F7" s="15">
        <f>'Организация общественных и врем'!G4</f>
        <v>1</v>
      </c>
      <c r="G7" s="15">
        <f>'Организация общественных и врем'!N3</f>
        <v>1</v>
      </c>
      <c r="H7" s="15">
        <f>'Организация общественных и врем'!P3</f>
        <v>1</v>
      </c>
      <c r="I7" s="11" t="str">
        <f>'Организация общественных и врем'!O3</f>
        <v>эффективная</v>
      </c>
      <c r="J7" s="11" t="s">
        <v>31</v>
      </c>
      <c r="K7" s="11" t="s">
        <v>37</v>
      </c>
      <c r="L7" s="11" t="str">
        <f>'Организация общественных и врем'!R3</f>
        <v>Полное использование бюджетных ассигнований</v>
      </c>
    </row>
    <row r="8" spans="1:12" s="10" customFormat="1" ht="88.5" customHeight="1" x14ac:dyDescent="0.25">
      <c r="A8" s="14">
        <v>5</v>
      </c>
      <c r="B8" s="11" t="s">
        <v>46</v>
      </c>
      <c r="C8" s="11" t="s">
        <v>47</v>
      </c>
      <c r="D8" s="11" t="s">
        <v>48</v>
      </c>
      <c r="E8" s="15">
        <f>УРСТ!J3</f>
        <v>1</v>
      </c>
      <c r="F8" s="71">
        <f>УРСТ!G3</f>
        <v>1</v>
      </c>
      <c r="G8" s="69" t="e">
        <f>УРСТ!#REF!</f>
        <v>#REF!</v>
      </c>
      <c r="H8" s="11" t="e">
        <f>УРСТ!#REF!</f>
        <v>#REF!</v>
      </c>
      <c r="I8" s="11" t="e">
        <f>УРСТ!#REF!</f>
        <v>#REF!</v>
      </c>
      <c r="J8" s="68" t="e">
        <f>УРСТ!#REF!</f>
        <v>#REF!</v>
      </c>
      <c r="K8" s="68" t="s">
        <v>37</v>
      </c>
      <c r="L8" s="11" t="s">
        <v>174</v>
      </c>
    </row>
    <row r="9" spans="1:12" s="10" customFormat="1" ht="76.5" x14ac:dyDescent="0.25">
      <c r="A9" s="14">
        <v>6</v>
      </c>
      <c r="B9" s="11" t="s">
        <v>49</v>
      </c>
      <c r="C9" s="11" t="s">
        <v>50</v>
      </c>
      <c r="D9" s="11" t="s">
        <v>51</v>
      </c>
      <c r="E9" s="30">
        <f>'Развитие отрасли культура'!J24</f>
        <v>0.99947597291122303</v>
      </c>
      <c r="F9" s="54">
        <f>'Развитие отрасли культура'!G24</f>
        <v>1.4001971295857247</v>
      </c>
      <c r="G9" s="54">
        <f>'Развитие отрасли культура'!N3</f>
        <v>1.4009312555131279</v>
      </c>
      <c r="H9" s="31">
        <f>'Развитие отрасли культура'!P3</f>
        <v>0.94499999999999995</v>
      </c>
      <c r="I9" s="11" t="str">
        <f>'Развитие отрасли культура'!O3</f>
        <v>эффективная</v>
      </c>
      <c r="J9" s="11" t="s">
        <v>31</v>
      </c>
      <c r="K9" s="11" t="s">
        <v>37</v>
      </c>
      <c r="L9" s="11" t="str">
        <f>'Развитие отрасли культура'!R3</f>
        <v>неполное использование бюджетных ассигнований</v>
      </c>
    </row>
    <row r="10" spans="1:12" s="10" customFormat="1" ht="105" customHeight="1" x14ac:dyDescent="0.25">
      <c r="A10" s="14">
        <v>7</v>
      </c>
      <c r="B10" s="11" t="s">
        <v>65</v>
      </c>
      <c r="C10" s="11" t="s">
        <v>50</v>
      </c>
      <c r="D10" s="11" t="s">
        <v>66</v>
      </c>
      <c r="E10" s="54">
        <f>'Развитие ФК и спорта'!J7</f>
        <v>1</v>
      </c>
      <c r="F10" s="15">
        <f>'Развитие ФК и спорта'!G7</f>
        <v>1.123721</v>
      </c>
      <c r="G10" s="15">
        <f>'Развитие ФК и спорта'!N3</f>
        <v>1.123721</v>
      </c>
      <c r="H10" s="15">
        <f>'Развитие ФК и спорта'!P3</f>
        <v>0.75</v>
      </c>
      <c r="I10" s="72" t="str">
        <f>'Развитие ФК и спорта'!O3</f>
        <v>эффективная</v>
      </c>
      <c r="J10" s="11" t="s">
        <v>103</v>
      </c>
      <c r="K10" s="11" t="s">
        <v>175</v>
      </c>
      <c r="L10" s="11" t="str">
        <f>'Развитие ФК и спорта'!R3</f>
        <v>Полное использование бюджетных ассигнований</v>
      </c>
    </row>
    <row r="11" spans="1:12" s="10" customFormat="1" ht="90" customHeight="1" x14ac:dyDescent="0.25">
      <c r="A11" s="45">
        <v>8</v>
      </c>
      <c r="B11" s="46" t="s">
        <v>70</v>
      </c>
      <c r="C11" s="46" t="s">
        <v>50</v>
      </c>
      <c r="D11" s="46" t="s">
        <v>66</v>
      </c>
      <c r="E11" s="47">
        <f>Молодежь!J11</f>
        <v>0.99960300646186284</v>
      </c>
      <c r="F11" s="47">
        <f>Молодежь!G11</f>
        <v>1</v>
      </c>
      <c r="G11" s="47">
        <f>Молодежь!N3</f>
        <v>1.000397151204599</v>
      </c>
      <c r="H11" s="48">
        <f>Молодежь!P3</f>
        <v>1</v>
      </c>
      <c r="I11" s="46" t="str">
        <f>Молодежь!O3</f>
        <v>эффективная</v>
      </c>
      <c r="J11" s="46" t="s">
        <v>31</v>
      </c>
      <c r="K11" s="46" t="s">
        <v>173</v>
      </c>
      <c r="L11" s="11" t="str">
        <f>Молодежь!R3</f>
        <v>Финансирование исполнено в полном объеме</v>
      </c>
    </row>
    <row r="12" spans="1:12" s="10" customFormat="1" ht="94.5" customHeight="1" x14ac:dyDescent="0.25">
      <c r="A12" s="14">
        <v>9</v>
      </c>
      <c r="B12" s="11" t="s">
        <v>75</v>
      </c>
      <c r="C12" s="11" t="s">
        <v>50</v>
      </c>
      <c r="D12" s="11" t="s">
        <v>76</v>
      </c>
      <c r="E12" s="31">
        <f>'Совершенствование МУ'!J24</f>
        <v>0.97117469011597402</v>
      </c>
      <c r="F12" s="31">
        <f>'Совершенствование МУ'!G24</f>
        <v>0.9425</v>
      </c>
      <c r="G12" s="15">
        <f>'Совершенствование МУ'!N3</f>
        <v>0.97047422012969697</v>
      </c>
      <c r="H12" s="31">
        <f>'Совершенствование МУ'!P3</f>
        <v>1</v>
      </c>
      <c r="I12" s="11" t="str">
        <f>'Совершенствование МУ'!O3</f>
        <v>эффективная</v>
      </c>
      <c r="J12" s="11" t="s">
        <v>31</v>
      </c>
      <c r="K12" s="11" t="s">
        <v>173</v>
      </c>
      <c r="L12" s="11" t="s">
        <v>174</v>
      </c>
    </row>
    <row r="13" spans="1:12" s="10" customFormat="1" ht="90.75" customHeight="1" x14ac:dyDescent="0.25">
      <c r="A13" s="14">
        <v>10</v>
      </c>
      <c r="B13" s="11" t="s">
        <v>179</v>
      </c>
      <c r="C13" s="11" t="s">
        <v>172</v>
      </c>
      <c r="D13" s="11" t="s">
        <v>97</v>
      </c>
      <c r="E13" s="15">
        <f>'Управление муниципальными финан'!J10</f>
        <v>0.95150611536703611</v>
      </c>
      <c r="F13" s="15">
        <f>'Управление муниципальными финан'!G10</f>
        <v>1</v>
      </c>
      <c r="G13" s="15">
        <f>'Управление муниципальными финан'!N3</f>
        <v>1.0509653945989172</v>
      </c>
      <c r="H13" s="30">
        <f>'Управление муниципальными финан'!P3</f>
        <v>1.08</v>
      </c>
      <c r="I13" s="11" t="str">
        <f>'Управление муниципальными финан'!O3</f>
        <v>эффективная</v>
      </c>
      <c r="J13" s="11" t="s">
        <v>31</v>
      </c>
      <c r="K13" s="11" t="s">
        <v>37</v>
      </c>
      <c r="L13" s="11" t="str">
        <f>'Управление муниципальными финан'!R3</f>
        <v xml:space="preserve">Общий остаток бюджетных ассигнований составил 3804,3 тыс. руб.Согласно ст. 34 БК РФ,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(результативности). </v>
      </c>
    </row>
    <row r="14" spans="1:12" s="10" customFormat="1" ht="170.25" customHeight="1" x14ac:dyDescent="0.25">
      <c r="A14" s="14">
        <v>11</v>
      </c>
      <c r="B14" s="11" t="s">
        <v>88</v>
      </c>
      <c r="C14" s="11" t="s">
        <v>50</v>
      </c>
      <c r="D14" s="11" t="s">
        <v>87</v>
      </c>
      <c r="E14" s="31">
        <f>'Безопасность жизнедеятельности'!J6</f>
        <v>0.99999353846153849</v>
      </c>
      <c r="F14" s="31">
        <f>'Безопасность жизнедеятельности'!G6</f>
        <v>1</v>
      </c>
      <c r="G14" s="15">
        <f>'Безопасность жизнедеятельности'!N3</f>
        <v>1.0000064615802133</v>
      </c>
      <c r="H14" s="31">
        <f>'Безопасность жизнедеятельности'!P3</f>
        <v>1</v>
      </c>
      <c r="I14" s="11" t="str">
        <f>'Безопасность жизнедеятельности'!O3</f>
        <v>эффективная</v>
      </c>
      <c r="J14" s="11" t="s">
        <v>31</v>
      </c>
      <c r="K14" s="11" t="s">
        <v>173</v>
      </c>
      <c r="L14" s="11" t="str">
        <f>'Безопасность жизнедеятельности'!R3</f>
        <v>финансирование исполнено в полном объеме</v>
      </c>
    </row>
    <row r="15" spans="1:12" s="10" customFormat="1" ht="106.5" customHeight="1" x14ac:dyDescent="0.25">
      <c r="A15" s="14">
        <v>12</v>
      </c>
      <c r="B15" s="11" t="s">
        <v>89</v>
      </c>
      <c r="C15" s="11" t="s">
        <v>90</v>
      </c>
      <c r="D15" s="11" t="s">
        <v>48</v>
      </c>
      <c r="E15" s="41">
        <f>'Противодействие наркотикам'!J4</f>
        <v>1</v>
      </c>
      <c r="F15" s="41">
        <f>'Противодействие наркотикам'!G4</f>
        <v>1</v>
      </c>
      <c r="G15" s="41" t="e">
        <f>'Противодействие наркотикам'!#REF!</f>
        <v>#REF!</v>
      </c>
      <c r="H15" s="31" t="e">
        <f>'Противодействие наркотикам'!#REF!</f>
        <v>#REF!</v>
      </c>
      <c r="I15" s="11" t="e">
        <f>'Противодействие наркотикам'!#REF!</f>
        <v>#REF!</v>
      </c>
      <c r="J15" s="11" t="s">
        <v>31</v>
      </c>
      <c r="K15" s="11" t="s">
        <v>37</v>
      </c>
      <c r="L15" s="11" t="e">
        <f>'Противодействие наркотикам'!#REF!</f>
        <v>#REF!</v>
      </c>
    </row>
    <row r="16" spans="1:12" s="10" customFormat="1" ht="78.75" customHeight="1" x14ac:dyDescent="0.25">
      <c r="A16" s="14">
        <v>13</v>
      </c>
      <c r="B16" s="11" t="s">
        <v>180</v>
      </c>
      <c r="C16" s="11" t="s">
        <v>172</v>
      </c>
      <c r="D16" s="11" t="s">
        <v>91</v>
      </c>
      <c r="E16" s="41">
        <f>'Повышение БДД'!J7</f>
        <v>1</v>
      </c>
      <c r="F16" s="41">
        <f>'Повышение БДД'!G7</f>
        <v>1</v>
      </c>
      <c r="G16" s="41">
        <f>'Повышение БДД'!N3</f>
        <v>1</v>
      </c>
      <c r="H16" s="41">
        <f>'Повышение БДД'!P3</f>
        <v>1</v>
      </c>
      <c r="I16" s="11" t="str">
        <f>'Повышение БДД'!O3</f>
        <v>эффективная</v>
      </c>
      <c r="J16" s="11" t="s">
        <v>31</v>
      </c>
      <c r="K16" s="11" t="s">
        <v>37</v>
      </c>
      <c r="L16" s="11" t="str">
        <f>'Повышение БДД'!R3</f>
        <v>Полное использование бюджетных ассигнований. Количество исполненных мероприятий меньше, чем было запланировано, в связи с проведением более масштабных мероприятий.</v>
      </c>
    </row>
    <row r="17" spans="1:12" s="10" customFormat="1" ht="74.25" customHeight="1" x14ac:dyDescent="0.25">
      <c r="A17" s="14">
        <v>14</v>
      </c>
      <c r="B17" s="11" t="s">
        <v>181</v>
      </c>
      <c r="C17" s="11" t="s">
        <v>172</v>
      </c>
      <c r="D17" s="11" t="s">
        <v>91</v>
      </c>
      <c r="E17" s="41">
        <f>Энергосбережение!J6</f>
        <v>1</v>
      </c>
      <c r="F17" s="41">
        <f>Энергосбережение!G6</f>
        <v>1</v>
      </c>
      <c r="G17" s="41">
        <f>Энергосбережение!N3</f>
        <v>1</v>
      </c>
      <c r="H17" s="41">
        <f>Энергосбережение!P3</f>
        <v>1</v>
      </c>
      <c r="I17" s="11" t="str">
        <f>Энергосбережение!O3</f>
        <v>эффективная</v>
      </c>
      <c r="J17" s="11" t="s">
        <v>31</v>
      </c>
      <c r="K17" s="11" t="s">
        <v>37</v>
      </c>
      <c r="L17" s="11" t="str">
        <f>Энергосбережение!R3</f>
        <v>Полное использование бюджетных ассигнований</v>
      </c>
    </row>
    <row r="18" spans="1:12" s="10" customFormat="1" ht="117" customHeight="1" x14ac:dyDescent="0.25">
      <c r="A18" s="14">
        <v>15</v>
      </c>
      <c r="B18" s="11" t="s">
        <v>92</v>
      </c>
      <c r="C18" s="11" t="s">
        <v>50</v>
      </c>
      <c r="D18" s="11" t="s">
        <v>93</v>
      </c>
      <c r="E18" s="41">
        <f>'Строительство, зем и имущ отнош'!J18</f>
        <v>0.9845567341005238</v>
      </c>
      <c r="F18" s="41">
        <f>'Строительство, зем и имущ отнош'!G18</f>
        <v>1.027181571815718</v>
      </c>
      <c r="G18" s="31">
        <f>'Строительство, зем и имущ отнош'!N3</f>
        <v>1.0432934296611516</v>
      </c>
      <c r="H18" s="31">
        <f>'Строительство, зем и имущ отнош'!P3</f>
        <v>0.89900000000000002</v>
      </c>
      <c r="I18" s="46" t="str">
        <f>'Строительство, зем и имущ отнош'!O3</f>
        <v>эффективная</v>
      </c>
      <c r="J18" s="11" t="s">
        <v>40</v>
      </c>
      <c r="K18" s="11" t="s">
        <v>173</v>
      </c>
      <c r="L18" s="11" t="str">
        <f>'Строительство, зем и имущ отнош'!R3</f>
        <v>Значительные объемы бюджетных ассигнований не использованы</v>
      </c>
    </row>
    <row r="19" spans="1:12" s="38" customFormat="1" ht="76.5" x14ac:dyDescent="0.25">
      <c r="A19" s="11">
        <v>16</v>
      </c>
      <c r="B19" s="11" t="s">
        <v>156</v>
      </c>
      <c r="C19" s="11" t="s">
        <v>172</v>
      </c>
      <c r="D19" s="11" t="s">
        <v>94</v>
      </c>
      <c r="E19" s="41">
        <f>'Развитие образовани'!J8</f>
        <v>0.64003364995900425</v>
      </c>
      <c r="F19" s="41">
        <f>'Развитие образовани'!G8</f>
        <v>1</v>
      </c>
      <c r="G19" s="41">
        <f>'Развитие образовани'!N4</f>
        <v>1.0937587483109195</v>
      </c>
      <c r="H19" s="41" t="str">
        <f>'Развитие образовани'!P4</f>
        <v>эффективная*</v>
      </c>
      <c r="I19" s="11" t="str">
        <f>'Развитие образовани'!O4</f>
        <v>эффективная</v>
      </c>
      <c r="J19" s="11" t="s">
        <v>31</v>
      </c>
      <c r="K19" s="11" t="s">
        <v>37</v>
      </c>
      <c r="L19" s="11" t="s">
        <v>174</v>
      </c>
    </row>
    <row r="20" spans="1:12" s="38" customFormat="1" ht="90.75" customHeight="1" x14ac:dyDescent="0.25">
      <c r="A20" s="11">
        <v>17</v>
      </c>
      <c r="B20" s="11" t="s">
        <v>86</v>
      </c>
      <c r="C20" s="11" t="s">
        <v>95</v>
      </c>
      <c r="D20" s="11" t="s">
        <v>96</v>
      </c>
      <c r="E20" s="31" t="e">
        <f>#REF!</f>
        <v>#REF!</v>
      </c>
      <c r="F20" s="31" t="e">
        <f>#REF!</f>
        <v>#REF!</v>
      </c>
      <c r="G20" s="41" t="e">
        <f>#REF!</f>
        <v>#REF!</v>
      </c>
      <c r="H20" s="41" t="e">
        <f>#REF!</f>
        <v>#REF!</v>
      </c>
      <c r="I20" s="72" t="e">
        <f>#REF!</f>
        <v>#REF!</v>
      </c>
      <c r="J20" s="11" t="s">
        <v>40</v>
      </c>
      <c r="K20" s="11" t="s">
        <v>182</v>
      </c>
      <c r="L20" s="11" t="e">
        <f>#REF!</f>
        <v>#REF!</v>
      </c>
    </row>
    <row r="21" spans="1:12" s="38" customFormat="1" ht="81" customHeight="1" x14ac:dyDescent="0.25">
      <c r="A21" s="11">
        <v>18</v>
      </c>
      <c r="B21" s="11" t="s">
        <v>183</v>
      </c>
      <c r="C21" s="11" t="s">
        <v>172</v>
      </c>
      <c r="D21" s="11" t="s">
        <v>36</v>
      </c>
      <c r="E21" s="31">
        <f>'Улучшение условий и охрана труд'!J5</f>
        <v>0.99250440358815051</v>
      </c>
      <c r="F21" s="31">
        <f>'Улучшение условий и охрана труд'!G5</f>
        <v>1</v>
      </c>
      <c r="G21" s="41">
        <f>'Улучшение условий и охрана труд'!K5</f>
        <v>1.0075522046902272</v>
      </c>
      <c r="H21" s="41">
        <f>'Улучшение условий и охрана труд'!Q3</f>
        <v>1.01</v>
      </c>
      <c r="I21" s="11" t="str">
        <f>'Улучшение условий и охрана труд'!L5</f>
        <v>эффективная</v>
      </c>
      <c r="J21" s="11" t="str">
        <f>'Улучшение условий и охрана труд'!R3</f>
        <v>эффективная</v>
      </c>
      <c r="K21" s="11" t="s">
        <v>37</v>
      </c>
      <c r="L21" s="11" t="s">
        <v>140</v>
      </c>
    </row>
    <row r="22" spans="1:12" s="10" customFormat="1" ht="12.75" x14ac:dyDescent="0.25">
      <c r="L22" s="38"/>
    </row>
    <row r="23" spans="1:12" s="10" customFormat="1" ht="12.75" x14ac:dyDescent="0.25">
      <c r="B23" s="10" t="s">
        <v>158</v>
      </c>
      <c r="D23" s="49"/>
      <c r="E23" s="49"/>
      <c r="F23" s="53"/>
      <c r="H23" s="10" t="s">
        <v>157</v>
      </c>
      <c r="L23" s="38"/>
    </row>
    <row r="24" spans="1:12" s="10" customFormat="1" ht="12.75" x14ac:dyDescent="0.25">
      <c r="L24" s="38"/>
    </row>
    <row r="25" spans="1:12" s="10" customFormat="1" ht="12.75" x14ac:dyDescent="0.25">
      <c r="L25" s="38"/>
    </row>
    <row r="26" spans="1:12" s="10" customFormat="1" ht="12.75" x14ac:dyDescent="0.25">
      <c r="L26" s="38"/>
    </row>
    <row r="27" spans="1:12" s="10" customFormat="1" ht="12.75" x14ac:dyDescent="0.25">
      <c r="L27" s="38"/>
    </row>
    <row r="28" spans="1:12" s="10" customFormat="1" ht="12.75" x14ac:dyDescent="0.25">
      <c r="L28" s="38"/>
    </row>
    <row r="29" spans="1:12" s="10" customFormat="1" ht="12.75" x14ac:dyDescent="0.25">
      <c r="L29" s="38"/>
    </row>
    <row r="30" spans="1:12" s="10" customFormat="1" ht="12.75" x14ac:dyDescent="0.25">
      <c r="L30" s="38"/>
    </row>
    <row r="31" spans="1:12" s="10" customFormat="1" ht="12.75" x14ac:dyDescent="0.25">
      <c r="L31" s="38"/>
    </row>
    <row r="32" spans="1:12" s="10" customFormat="1" ht="12.75" x14ac:dyDescent="0.25">
      <c r="L32" s="38"/>
    </row>
    <row r="33" spans="12:12" s="10" customFormat="1" ht="12.75" x14ac:dyDescent="0.25">
      <c r="L33" s="38"/>
    </row>
    <row r="34" spans="12:12" s="10" customFormat="1" ht="12.75" x14ac:dyDescent="0.25">
      <c r="L34" s="38"/>
    </row>
    <row r="35" spans="12:12" s="10" customFormat="1" ht="12.75" x14ac:dyDescent="0.25">
      <c r="L35" s="38"/>
    </row>
    <row r="36" spans="12:12" s="10" customFormat="1" ht="12.75" x14ac:dyDescent="0.25">
      <c r="L36" s="38"/>
    </row>
    <row r="37" spans="12:12" s="10" customFormat="1" ht="12.75" x14ac:dyDescent="0.25">
      <c r="L37" s="38"/>
    </row>
    <row r="38" spans="12:12" s="10" customFormat="1" ht="12.75" x14ac:dyDescent="0.25">
      <c r="L38" s="38"/>
    </row>
    <row r="39" spans="12:12" s="10" customFormat="1" ht="12.75" x14ac:dyDescent="0.25">
      <c r="L39" s="38"/>
    </row>
    <row r="40" spans="12:12" s="10" customFormat="1" ht="12.75" x14ac:dyDescent="0.25">
      <c r="L40" s="38"/>
    </row>
    <row r="41" spans="12:12" s="10" customFormat="1" ht="12.75" x14ac:dyDescent="0.25">
      <c r="L41" s="38"/>
    </row>
    <row r="42" spans="12:12" s="10" customFormat="1" ht="12.75" x14ac:dyDescent="0.25">
      <c r="L42" s="38"/>
    </row>
    <row r="43" spans="12:12" s="10" customFormat="1" ht="12.75" x14ac:dyDescent="0.25">
      <c r="L43" s="38"/>
    </row>
    <row r="44" spans="12:12" s="10" customFormat="1" ht="12.75" x14ac:dyDescent="0.25">
      <c r="L44" s="38"/>
    </row>
    <row r="45" spans="12:12" s="10" customFormat="1" ht="12.75" x14ac:dyDescent="0.25">
      <c r="L45" s="38"/>
    </row>
    <row r="46" spans="12:12" s="10" customFormat="1" ht="12.75" x14ac:dyDescent="0.25">
      <c r="L46" s="38"/>
    </row>
    <row r="47" spans="12:12" s="10" customFormat="1" ht="12.75" x14ac:dyDescent="0.25">
      <c r="L47" s="38"/>
    </row>
    <row r="48" spans="12:12" s="10" customFormat="1" ht="12.75" x14ac:dyDescent="0.25">
      <c r="L48" s="38"/>
    </row>
    <row r="49" spans="12:12" s="10" customFormat="1" ht="12.75" x14ac:dyDescent="0.25">
      <c r="L49" s="38"/>
    </row>
    <row r="50" spans="12:12" s="10" customFormat="1" ht="12.75" x14ac:dyDescent="0.25">
      <c r="L50" s="38"/>
    </row>
    <row r="51" spans="12:12" s="10" customFormat="1" ht="12.75" x14ac:dyDescent="0.25">
      <c r="L51" s="38"/>
    </row>
    <row r="52" spans="12:12" s="10" customFormat="1" ht="12.75" x14ac:dyDescent="0.25">
      <c r="L52" s="38"/>
    </row>
    <row r="53" spans="12:12" s="10" customFormat="1" ht="12.75" x14ac:dyDescent="0.25">
      <c r="L53" s="38"/>
    </row>
    <row r="54" spans="12:12" s="10" customFormat="1" ht="12.75" x14ac:dyDescent="0.25">
      <c r="L54" s="38"/>
    </row>
    <row r="55" spans="12:12" s="10" customFormat="1" ht="12.75" x14ac:dyDescent="0.25">
      <c r="L55" s="38"/>
    </row>
    <row r="56" spans="12:12" s="10" customFormat="1" ht="12.75" x14ac:dyDescent="0.25">
      <c r="L56" s="38"/>
    </row>
    <row r="57" spans="12:12" s="10" customFormat="1" ht="12.75" x14ac:dyDescent="0.25">
      <c r="L57" s="38"/>
    </row>
    <row r="58" spans="12:12" s="10" customFormat="1" ht="12.75" x14ac:dyDescent="0.25">
      <c r="L58" s="38"/>
    </row>
    <row r="59" spans="12:12" s="10" customFormat="1" ht="12.75" x14ac:dyDescent="0.25">
      <c r="L59" s="38"/>
    </row>
    <row r="60" spans="12:12" s="10" customFormat="1" ht="12.75" x14ac:dyDescent="0.25">
      <c r="L60" s="38"/>
    </row>
    <row r="61" spans="12:12" s="10" customFormat="1" ht="12.75" x14ac:dyDescent="0.25">
      <c r="L61" s="38"/>
    </row>
    <row r="62" spans="12:12" s="10" customFormat="1" ht="12.75" x14ac:dyDescent="0.25">
      <c r="L62" s="38"/>
    </row>
    <row r="63" spans="12:12" s="10" customFormat="1" ht="12.75" x14ac:dyDescent="0.25">
      <c r="L63" s="38"/>
    </row>
    <row r="64" spans="12:12" s="10" customFormat="1" ht="12.75" x14ac:dyDescent="0.25">
      <c r="L64" s="38"/>
    </row>
    <row r="65" spans="12:12" s="10" customFormat="1" ht="12.75" x14ac:dyDescent="0.25">
      <c r="L65" s="38"/>
    </row>
    <row r="66" spans="12:12" s="10" customFormat="1" ht="12.75" x14ac:dyDescent="0.25">
      <c r="L66" s="38"/>
    </row>
    <row r="67" spans="12:12" s="10" customFormat="1" ht="12.75" x14ac:dyDescent="0.25">
      <c r="L67" s="38"/>
    </row>
    <row r="68" spans="12:12" s="10" customFormat="1" ht="12.75" x14ac:dyDescent="0.25">
      <c r="L68" s="38"/>
    </row>
    <row r="69" spans="12:12" s="10" customFormat="1" ht="12.75" x14ac:dyDescent="0.25">
      <c r="L69" s="38"/>
    </row>
    <row r="70" spans="12:12" s="10" customFormat="1" ht="12.75" x14ac:dyDescent="0.25">
      <c r="L70" s="38"/>
    </row>
    <row r="71" spans="12:12" s="10" customFormat="1" ht="12.75" x14ac:dyDescent="0.25">
      <c r="L71" s="38"/>
    </row>
    <row r="72" spans="12:12" s="10" customFormat="1" ht="12.75" x14ac:dyDescent="0.25">
      <c r="L72" s="38"/>
    </row>
    <row r="73" spans="12:12" s="10" customFormat="1" ht="12.75" x14ac:dyDescent="0.25">
      <c r="L73" s="38"/>
    </row>
    <row r="74" spans="12:12" s="10" customFormat="1" ht="12.75" x14ac:dyDescent="0.25">
      <c r="L74" s="38"/>
    </row>
    <row r="75" spans="12:12" s="10" customFormat="1" ht="12.75" x14ac:dyDescent="0.25">
      <c r="L75" s="38"/>
    </row>
    <row r="76" spans="12:12" s="10" customFormat="1" ht="12.75" x14ac:dyDescent="0.25">
      <c r="L76" s="38"/>
    </row>
    <row r="77" spans="12:12" s="10" customFormat="1" ht="12.75" x14ac:dyDescent="0.25">
      <c r="L77" s="38"/>
    </row>
    <row r="78" spans="12:12" s="10" customFormat="1" ht="12.75" x14ac:dyDescent="0.25">
      <c r="L78" s="38"/>
    </row>
    <row r="79" spans="12:12" s="10" customFormat="1" ht="12.75" x14ac:dyDescent="0.25">
      <c r="L79" s="38"/>
    </row>
    <row r="80" spans="12:12" s="10" customFormat="1" ht="12.75" x14ac:dyDescent="0.25">
      <c r="L80" s="38"/>
    </row>
    <row r="81" spans="12:12" s="10" customFormat="1" ht="12.75" x14ac:dyDescent="0.25">
      <c r="L81" s="38"/>
    </row>
    <row r="82" spans="12:12" s="10" customFormat="1" ht="12.75" x14ac:dyDescent="0.25">
      <c r="L82" s="38"/>
    </row>
    <row r="83" spans="12:12" s="10" customFormat="1" ht="12.75" x14ac:dyDescent="0.25">
      <c r="L83" s="38"/>
    </row>
    <row r="84" spans="12:12" s="10" customFormat="1" ht="12.75" x14ac:dyDescent="0.25">
      <c r="L84" s="38"/>
    </row>
    <row r="85" spans="12:12" s="10" customFormat="1" ht="12.75" x14ac:dyDescent="0.25">
      <c r="L85" s="38"/>
    </row>
    <row r="86" spans="12:12" s="10" customFormat="1" ht="12.75" x14ac:dyDescent="0.25">
      <c r="L86" s="38"/>
    </row>
    <row r="87" spans="12:12" s="10" customFormat="1" ht="12.75" x14ac:dyDescent="0.25">
      <c r="L87" s="38"/>
    </row>
    <row r="88" spans="12:12" s="10" customFormat="1" ht="12.75" x14ac:dyDescent="0.25">
      <c r="L88" s="38"/>
    </row>
  </sheetData>
  <mergeCells count="11">
    <mergeCell ref="L2:L3"/>
    <mergeCell ref="B1:K1"/>
    <mergeCell ref="A2:A3"/>
    <mergeCell ref="K2:K3"/>
    <mergeCell ref="B2:B3"/>
    <mergeCell ref="C2:C3"/>
    <mergeCell ref="D2:D3"/>
    <mergeCell ref="E2:E3"/>
    <mergeCell ref="G2:H2"/>
    <mergeCell ref="I2:J2"/>
    <mergeCell ref="F2:F3"/>
  </mergeCells>
  <pageMargins left="0.7" right="0.7" top="0.75" bottom="0.75" header="0.3" footer="0.3"/>
  <pageSetup paperSize="9" scale="59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workbookViewId="0">
      <selection activeCell="B13" sqref="B13"/>
    </sheetView>
  </sheetViews>
  <sheetFormatPr defaultRowHeight="15" x14ac:dyDescent="0.25"/>
  <cols>
    <col min="2" max="2" width="22.85546875" customWidth="1"/>
    <col min="3" max="5" width="11.85546875" customWidth="1"/>
    <col min="10" max="10" width="20.140625" customWidth="1"/>
    <col min="11" max="11" width="24.7109375" customWidth="1"/>
    <col min="12" max="12" width="15.28515625" customWidth="1"/>
  </cols>
  <sheetData>
    <row r="2" spans="2:12" x14ac:dyDescent="0.25">
      <c r="B2" t="s">
        <v>164</v>
      </c>
      <c r="C2" t="s">
        <v>165</v>
      </c>
      <c r="D2" t="s">
        <v>166</v>
      </c>
      <c r="E2" t="s">
        <v>167</v>
      </c>
    </row>
    <row r="3" spans="2:12" x14ac:dyDescent="0.25">
      <c r="B3" t="s">
        <v>170</v>
      </c>
      <c r="C3">
        <v>2015</v>
      </c>
      <c r="D3">
        <v>2016</v>
      </c>
      <c r="E3">
        <v>2017</v>
      </c>
    </row>
    <row r="4" spans="2:12" x14ac:dyDescent="0.25">
      <c r="B4" t="s">
        <v>31</v>
      </c>
      <c r="C4">
        <v>5</v>
      </c>
      <c r="D4">
        <v>19</v>
      </c>
      <c r="E4">
        <v>19</v>
      </c>
    </row>
    <row r="5" spans="2:12" x14ac:dyDescent="0.25">
      <c r="B5" t="s">
        <v>168</v>
      </c>
      <c r="C5">
        <v>13</v>
      </c>
      <c r="D5">
        <v>3</v>
      </c>
      <c r="E5">
        <v>0</v>
      </c>
    </row>
    <row r="6" spans="2:12" x14ac:dyDescent="0.25">
      <c r="B6" t="s">
        <v>169</v>
      </c>
      <c r="C6">
        <v>5</v>
      </c>
      <c r="D6">
        <v>1</v>
      </c>
      <c r="E6">
        <v>0</v>
      </c>
      <c r="I6" t="s">
        <v>170</v>
      </c>
      <c r="J6" t="s">
        <v>169</v>
      </c>
      <c r="K6" t="s">
        <v>171</v>
      </c>
      <c r="L6" t="s">
        <v>31</v>
      </c>
    </row>
    <row r="7" spans="2:12" x14ac:dyDescent="0.25">
      <c r="I7">
        <v>2015</v>
      </c>
      <c r="J7">
        <v>5</v>
      </c>
      <c r="K7">
        <v>13</v>
      </c>
      <c r="L7">
        <v>5</v>
      </c>
    </row>
    <row r="8" spans="2:12" x14ac:dyDescent="0.25">
      <c r="I8">
        <v>2016</v>
      </c>
      <c r="J8">
        <v>1</v>
      </c>
      <c r="K8">
        <v>3</v>
      </c>
      <c r="L8">
        <v>19</v>
      </c>
    </row>
    <row r="9" spans="2:12" x14ac:dyDescent="0.25">
      <c r="I9">
        <v>2017</v>
      </c>
      <c r="J9">
        <v>0</v>
      </c>
      <c r="K9">
        <v>0</v>
      </c>
      <c r="L9">
        <v>19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3EF8"/>
  </sheetPr>
  <dimension ref="A1:R8"/>
  <sheetViews>
    <sheetView topLeftCell="H2" workbookViewId="0">
      <selection activeCell="Q3" sqref="Q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6" width="9.140625" style="6"/>
    <col min="7" max="7" width="13.140625" style="6" bestFit="1" customWidth="1"/>
    <col min="8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123</v>
      </c>
      <c r="I2" s="2" t="s">
        <v>124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173.25" x14ac:dyDescent="0.25">
      <c r="A3" s="1">
        <v>1</v>
      </c>
      <c r="B3" s="1" t="s">
        <v>121</v>
      </c>
      <c r="C3" s="1" t="s">
        <v>29</v>
      </c>
      <c r="D3" s="1">
        <v>7</v>
      </c>
      <c r="E3" s="1">
        <v>7</v>
      </c>
      <c r="F3" s="4">
        <f>E3/D3</f>
        <v>1</v>
      </c>
      <c r="G3" s="8">
        <f>F3/5</f>
        <v>0.2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K8</f>
        <v>1.0029999999999999</v>
      </c>
      <c r="O3" s="1" t="str">
        <f>L8</f>
        <v>эффективная</v>
      </c>
      <c r="P3" s="8" t="s">
        <v>186</v>
      </c>
      <c r="Q3" s="11" t="s">
        <v>37</v>
      </c>
      <c r="R3" s="1" t="s">
        <v>33</v>
      </c>
    </row>
    <row r="4" spans="1:18" ht="94.5" x14ac:dyDescent="0.25">
      <c r="A4" s="1">
        <v>2</v>
      </c>
      <c r="B4" s="1" t="s">
        <v>122</v>
      </c>
      <c r="C4" s="1" t="s">
        <v>29</v>
      </c>
      <c r="D4" s="1">
        <v>200</v>
      </c>
      <c r="E4" s="1">
        <v>203</v>
      </c>
      <c r="F4" s="4">
        <f>E4/D4</f>
        <v>1.0149999999999999</v>
      </c>
      <c r="G4" s="8">
        <f t="shared" ref="G4:G7" si="0">F4/5</f>
        <v>0.20299999999999999</v>
      </c>
      <c r="H4" s="1" t="s">
        <v>11</v>
      </c>
      <c r="I4" s="1" t="s">
        <v>11</v>
      </c>
      <c r="J4" s="1" t="s">
        <v>11</v>
      </c>
      <c r="K4" s="1" t="s">
        <v>11</v>
      </c>
      <c r="L4" s="1"/>
    </row>
    <row r="5" spans="1:18" ht="47.25" x14ac:dyDescent="0.25">
      <c r="A5" s="56">
        <v>3</v>
      </c>
      <c r="B5" s="56" t="s">
        <v>44</v>
      </c>
      <c r="C5" s="56" t="s">
        <v>29</v>
      </c>
      <c r="D5" s="56">
        <v>12</v>
      </c>
      <c r="E5" s="56">
        <v>12</v>
      </c>
      <c r="F5" s="4">
        <f>E5/D5</f>
        <v>1</v>
      </c>
      <c r="G5" s="8">
        <f t="shared" si="0"/>
        <v>0.2</v>
      </c>
      <c r="H5" s="56"/>
      <c r="I5" s="56"/>
      <c r="J5" s="56"/>
      <c r="K5" s="56"/>
      <c r="L5" s="56"/>
    </row>
    <row r="6" spans="1:18" ht="94.5" x14ac:dyDescent="0.25">
      <c r="A6" s="1">
        <v>4</v>
      </c>
      <c r="B6" s="56" t="s">
        <v>184</v>
      </c>
      <c r="C6" s="1" t="s">
        <v>29</v>
      </c>
      <c r="D6" s="1">
        <v>4</v>
      </c>
      <c r="E6" s="1">
        <v>4</v>
      </c>
      <c r="F6" s="4">
        <f>E6/D6</f>
        <v>1</v>
      </c>
      <c r="G6" s="8">
        <f t="shared" si="0"/>
        <v>0.2</v>
      </c>
      <c r="H6" s="1" t="s">
        <v>11</v>
      </c>
      <c r="I6" s="1" t="s">
        <v>11</v>
      </c>
      <c r="J6" s="1" t="s">
        <v>11</v>
      </c>
      <c r="K6" s="1" t="s">
        <v>11</v>
      </c>
      <c r="L6" s="1"/>
    </row>
    <row r="7" spans="1:18" ht="94.5" x14ac:dyDescent="0.25">
      <c r="A7" s="70">
        <v>5</v>
      </c>
      <c r="B7" s="70" t="s">
        <v>185</v>
      </c>
      <c r="C7" s="70" t="s">
        <v>29</v>
      </c>
      <c r="D7" s="70">
        <v>1</v>
      </c>
      <c r="E7" s="70">
        <v>1</v>
      </c>
      <c r="F7" s="4">
        <f>E7/D7</f>
        <v>1</v>
      </c>
      <c r="G7" s="8">
        <f t="shared" si="0"/>
        <v>0.2</v>
      </c>
      <c r="H7" s="70"/>
      <c r="I7" s="70"/>
      <c r="J7" s="70"/>
      <c r="K7" s="70"/>
      <c r="L7" s="70"/>
    </row>
    <row r="8" spans="1:18" s="7" customFormat="1" ht="47.25" x14ac:dyDescent="0.25">
      <c r="A8" s="5"/>
      <c r="B8" s="5" t="s">
        <v>12</v>
      </c>
      <c r="C8" s="5"/>
      <c r="D8" s="5"/>
      <c r="E8" s="5"/>
      <c r="F8" s="5"/>
      <c r="G8" s="9">
        <f>SUM(G3:G7)</f>
        <v>1.0029999999999999</v>
      </c>
      <c r="H8" s="42">
        <v>270.72284000000002</v>
      </c>
      <c r="I8" s="42">
        <v>270.72284000000002</v>
      </c>
      <c r="J8" s="9">
        <f>I8/H8</f>
        <v>1</v>
      </c>
      <c r="K8" s="9">
        <f>G8/J8</f>
        <v>1.0029999999999999</v>
      </c>
      <c r="L8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4"/>
  <sheetViews>
    <sheetView topLeftCell="H1" workbookViewId="0">
      <selection activeCell="O3" sqref="O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2.140625" style="6" customWidth="1"/>
    <col min="9" max="9" width="11.57031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127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126" x14ac:dyDescent="0.25">
      <c r="A3" s="1">
        <v>1</v>
      </c>
      <c r="B3" s="1" t="s">
        <v>126</v>
      </c>
      <c r="C3" s="1" t="s">
        <v>30</v>
      </c>
      <c r="D3" s="1">
        <v>168</v>
      </c>
      <c r="E3" s="1">
        <v>168</v>
      </c>
      <c r="F3" s="4">
        <f t="shared" ref="F3" si="0">E3/D3</f>
        <v>1</v>
      </c>
      <c r="G3" s="8">
        <v>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K4</f>
        <v>1</v>
      </c>
      <c r="O3" s="1" t="str">
        <f>L4</f>
        <v>эффективная</v>
      </c>
      <c r="P3" s="8">
        <v>1</v>
      </c>
      <c r="Q3" s="73" t="s">
        <v>37</v>
      </c>
      <c r="R3" s="1" t="s">
        <v>33</v>
      </c>
    </row>
    <row r="4" spans="1:18" s="7" customFormat="1" ht="47.25" x14ac:dyDescent="0.25">
      <c r="A4" s="5"/>
      <c r="B4" s="5" t="s">
        <v>12</v>
      </c>
      <c r="C4" s="5"/>
      <c r="D4" s="5"/>
      <c r="E4" s="5"/>
      <c r="F4" s="5"/>
      <c r="G4" s="9">
        <f>2/2</f>
        <v>1</v>
      </c>
      <c r="H4" s="5">
        <v>318.55250000000001</v>
      </c>
      <c r="I4" s="50">
        <v>318.55250000000001</v>
      </c>
      <c r="J4" s="9">
        <f>I4/H4</f>
        <v>1</v>
      </c>
      <c r="K4" s="9">
        <f>G4/J4</f>
        <v>1</v>
      </c>
      <c r="L4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4"/>
  <sheetViews>
    <sheetView workbookViewId="0">
      <selection activeCell="G3" sqref="G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6" width="9.140625" style="6"/>
    <col min="7" max="7" width="13.140625" style="6" bestFit="1" customWidth="1"/>
    <col min="8" max="8" width="11.140625" style="6" customWidth="1"/>
    <col min="9" max="9" width="10.7109375" style="6" customWidth="1"/>
    <col min="10" max="10" width="9.140625" style="6" customWidth="1"/>
    <col min="11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63" x14ac:dyDescent="0.25">
      <c r="A3" s="1">
        <v>1</v>
      </c>
      <c r="B3" s="1" t="s">
        <v>128</v>
      </c>
      <c r="C3" s="1" t="s">
        <v>129</v>
      </c>
      <c r="D3" s="1">
        <v>3363</v>
      </c>
      <c r="E3" s="1">
        <v>3363</v>
      </c>
      <c r="F3" s="4">
        <f>E3/D3</f>
        <v>1</v>
      </c>
      <c r="G3" s="16">
        <v>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8">
        <f>K4</f>
        <v>1</v>
      </c>
      <c r="O3" s="1" t="str">
        <f>L4</f>
        <v>эффективная</v>
      </c>
      <c r="P3" s="8">
        <v>1</v>
      </c>
      <c r="Q3" s="1" t="s">
        <v>159</v>
      </c>
      <c r="R3" s="1" t="s">
        <v>33</v>
      </c>
    </row>
    <row r="4" spans="1:18" s="7" customFormat="1" ht="47.25" x14ac:dyDescent="0.25">
      <c r="A4" s="5"/>
      <c r="B4" s="5" t="s">
        <v>12</v>
      </c>
      <c r="C4" s="5"/>
      <c r="D4" s="5"/>
      <c r="E4" s="5"/>
      <c r="F4" s="5"/>
      <c r="G4" s="9">
        <f>1/1</f>
        <v>1</v>
      </c>
      <c r="H4" s="5">
        <v>447.34625999999997</v>
      </c>
      <c r="I4" s="5">
        <v>447.34625999999997</v>
      </c>
      <c r="J4" s="9">
        <f>I4/H4</f>
        <v>1</v>
      </c>
      <c r="K4" s="9">
        <f>G4/J4</f>
        <v>1</v>
      </c>
      <c r="L4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"/>
  <sheetViews>
    <sheetView tabSelected="1" topLeftCell="A3" workbookViewId="0">
      <selection activeCell="G5" sqref="G5"/>
    </sheetView>
  </sheetViews>
  <sheetFormatPr defaultRowHeight="15" x14ac:dyDescent="0.25"/>
  <cols>
    <col min="2" max="2" width="28.28515625" customWidth="1"/>
    <col min="8" max="9" width="9.5703125" bestFit="1" customWidth="1"/>
    <col min="15" max="15" width="19.5703125" customWidth="1"/>
    <col min="16" max="16" width="18.5703125" customWidth="1"/>
    <col min="17" max="17" width="20.85546875" customWidth="1"/>
    <col min="18" max="18" width="16" customWidth="1"/>
    <col min="19" max="19" width="23.140625" customWidth="1"/>
  </cols>
  <sheetData>
    <row r="1" spans="1:19" ht="15.75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O1" s="82" t="s">
        <v>28</v>
      </c>
      <c r="P1" s="82"/>
      <c r="Q1" s="82"/>
      <c r="R1" s="82"/>
      <c r="S1" s="82"/>
    </row>
    <row r="2" spans="1:19" ht="196.5" x14ac:dyDescent="0.25">
      <c r="A2" s="56" t="s">
        <v>0</v>
      </c>
      <c r="B2" s="3" t="s">
        <v>13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123</v>
      </c>
      <c r="I2" s="55" t="s">
        <v>124</v>
      </c>
      <c r="J2" s="55" t="s">
        <v>8</v>
      </c>
      <c r="K2" s="55" t="s">
        <v>9</v>
      </c>
      <c r="L2" s="55" t="s">
        <v>10</v>
      </c>
      <c r="O2" s="56" t="s">
        <v>15</v>
      </c>
      <c r="P2" s="56" t="s">
        <v>14</v>
      </c>
      <c r="Q2" s="56" t="s">
        <v>34</v>
      </c>
      <c r="R2" s="56" t="s">
        <v>16</v>
      </c>
      <c r="S2" s="56" t="s">
        <v>17</v>
      </c>
    </row>
    <row r="3" spans="1:19" ht="141.75" x14ac:dyDescent="0.25">
      <c r="A3" s="56">
        <v>1</v>
      </c>
      <c r="B3" s="56" t="s">
        <v>130</v>
      </c>
      <c r="C3" s="56" t="s">
        <v>39</v>
      </c>
      <c r="D3" s="56">
        <v>100</v>
      </c>
      <c r="E3" s="56">
        <v>100</v>
      </c>
      <c r="F3" s="4">
        <f>E3/D3</f>
        <v>1</v>
      </c>
      <c r="G3" s="23">
        <f>1/2</f>
        <v>0.5</v>
      </c>
      <c r="H3" s="56" t="s">
        <v>11</v>
      </c>
      <c r="I3" s="56" t="s">
        <v>11</v>
      </c>
      <c r="J3" s="56" t="s">
        <v>11</v>
      </c>
      <c r="K3" s="56" t="s">
        <v>11</v>
      </c>
      <c r="L3" s="56"/>
      <c r="O3" s="8" t="str">
        <f>L5</f>
        <v>эффективная</v>
      </c>
      <c r="P3" s="58">
        <v>1</v>
      </c>
      <c r="Q3" s="8">
        <v>1.01</v>
      </c>
      <c r="R3" s="56" t="s">
        <v>31</v>
      </c>
      <c r="S3" s="56" t="s">
        <v>33</v>
      </c>
    </row>
    <row r="4" spans="1:19" ht="15.75" x14ac:dyDescent="0.25">
      <c r="A4" s="74">
        <v>2</v>
      </c>
      <c r="B4" s="74" t="s">
        <v>202</v>
      </c>
      <c r="C4" s="74" t="s">
        <v>39</v>
      </c>
      <c r="D4" s="74">
        <v>100</v>
      </c>
      <c r="E4" s="74">
        <v>100</v>
      </c>
      <c r="F4" s="4">
        <f>E4/D4</f>
        <v>1</v>
      </c>
      <c r="G4" s="23">
        <f>1/2</f>
        <v>0.5</v>
      </c>
      <c r="H4" s="74"/>
      <c r="I4" s="74"/>
      <c r="J4" s="74"/>
      <c r="K4" s="74"/>
      <c r="L4" s="74"/>
      <c r="O4" s="17"/>
      <c r="P4" s="79"/>
      <c r="Q4" s="17"/>
      <c r="R4" s="18"/>
      <c r="S4" s="18"/>
    </row>
    <row r="5" spans="1:19" ht="31.5" x14ac:dyDescent="0.25">
      <c r="A5" s="5"/>
      <c r="B5" s="5" t="s">
        <v>12</v>
      </c>
      <c r="C5" s="5"/>
      <c r="D5" s="5"/>
      <c r="E5" s="5"/>
      <c r="F5" s="5"/>
      <c r="G5" s="9">
        <f>1/1</f>
        <v>1</v>
      </c>
      <c r="H5" s="57">
        <v>2843.136</v>
      </c>
      <c r="I5" s="57">
        <v>2821.8249999999998</v>
      </c>
      <c r="J5" s="9">
        <f>I5/H5</f>
        <v>0.99250440358815051</v>
      </c>
      <c r="K5" s="9">
        <f>G5/J5</f>
        <v>1.0075522046902272</v>
      </c>
      <c r="L5" s="5" t="s">
        <v>31</v>
      </c>
    </row>
  </sheetData>
  <mergeCells count="2">
    <mergeCell ref="A1:L1"/>
    <mergeCell ref="O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S3"/>
  <sheetViews>
    <sheetView topLeftCell="G1" workbookViewId="0">
      <selection activeCell="R3" sqref="R3"/>
    </sheetView>
  </sheetViews>
  <sheetFormatPr defaultRowHeight="15" x14ac:dyDescent="0.25"/>
  <cols>
    <col min="2" max="2" width="24.7109375" customWidth="1"/>
    <col min="8" max="9" width="9.5703125" bestFit="1" customWidth="1"/>
    <col min="15" max="15" width="21.140625" customWidth="1"/>
    <col min="16" max="16" width="25.42578125" customWidth="1"/>
    <col min="17" max="17" width="17" customWidth="1"/>
    <col min="18" max="18" width="20.85546875" customWidth="1"/>
    <col min="19" max="19" width="12.5703125" customWidth="1"/>
  </cols>
  <sheetData>
    <row r="1" spans="1:19" ht="196.5" x14ac:dyDescent="0.25">
      <c r="A1" s="63" t="s">
        <v>0</v>
      </c>
      <c r="B1" s="3" t="s">
        <v>13</v>
      </c>
      <c r="C1" s="64" t="s">
        <v>1</v>
      </c>
      <c r="D1" s="64" t="s">
        <v>2</v>
      </c>
      <c r="E1" s="64" t="s">
        <v>3</v>
      </c>
      <c r="F1" s="64" t="s">
        <v>4</v>
      </c>
      <c r="G1" s="64" t="s">
        <v>5</v>
      </c>
      <c r="H1" s="64" t="s">
        <v>123</v>
      </c>
      <c r="I1" s="64" t="s">
        <v>124</v>
      </c>
      <c r="J1" s="64" t="s">
        <v>8</v>
      </c>
      <c r="K1" s="64" t="s">
        <v>9</v>
      </c>
      <c r="L1" s="64" t="s">
        <v>10</v>
      </c>
      <c r="O1" s="65" t="s">
        <v>14</v>
      </c>
      <c r="P1" s="65" t="s">
        <v>15</v>
      </c>
      <c r="Q1" s="65" t="s">
        <v>34</v>
      </c>
      <c r="R1" s="65" t="s">
        <v>16</v>
      </c>
      <c r="S1" s="65" t="s">
        <v>17</v>
      </c>
    </row>
    <row r="2" spans="1:19" ht="120" x14ac:dyDescent="0.25">
      <c r="A2" s="65">
        <v>3</v>
      </c>
      <c r="B2" s="65" t="s">
        <v>162</v>
      </c>
      <c r="C2" s="65" t="s">
        <v>163</v>
      </c>
      <c r="D2" s="65">
        <v>190</v>
      </c>
      <c r="E2" s="65">
        <v>190</v>
      </c>
      <c r="F2" s="4">
        <f>E2/D2</f>
        <v>1</v>
      </c>
      <c r="G2" s="32">
        <f>1/1</f>
        <v>1</v>
      </c>
      <c r="H2" s="65"/>
      <c r="I2" s="65"/>
      <c r="J2" s="65"/>
      <c r="K2" s="65"/>
      <c r="L2" s="65"/>
      <c r="O2" s="76">
        <f>K3</f>
        <v>1</v>
      </c>
      <c r="P2" t="str">
        <f>L3</f>
        <v>эффективная</v>
      </c>
      <c r="Q2" s="76">
        <v>1.07</v>
      </c>
      <c r="R2" s="77" t="s">
        <v>37</v>
      </c>
      <c r="S2" s="78" t="s">
        <v>140</v>
      </c>
    </row>
    <row r="3" spans="1:19" ht="47.25" x14ac:dyDescent="0.25">
      <c r="A3" s="5"/>
      <c r="B3" s="5" t="s">
        <v>12</v>
      </c>
      <c r="C3" s="5"/>
      <c r="D3" s="5"/>
      <c r="E3" s="5"/>
      <c r="F3" s="5"/>
      <c r="G3" s="9">
        <f>1/1</f>
        <v>1</v>
      </c>
      <c r="H3" s="57">
        <v>602.98500000000001</v>
      </c>
      <c r="I3" s="57">
        <v>602.98500000000001</v>
      </c>
      <c r="J3" s="9">
        <f>I3/H3</f>
        <v>1</v>
      </c>
      <c r="K3" s="9">
        <f>G3/J3</f>
        <v>1</v>
      </c>
      <c r="L3" s="5" t="s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4"/>
  <sheetViews>
    <sheetView topLeftCell="H1" workbookViewId="0">
      <selection activeCell="R3" sqref="R3"/>
    </sheetView>
  </sheetViews>
  <sheetFormatPr defaultRowHeight="15.75" x14ac:dyDescent="0.25"/>
  <cols>
    <col min="1" max="1" width="4.85546875" style="6" customWidth="1"/>
    <col min="2" max="2" width="23.5703125" style="6" customWidth="1"/>
    <col min="3" max="5" width="9.140625" style="6"/>
    <col min="6" max="6" width="14.42578125" style="6" bestFit="1" customWidth="1"/>
    <col min="7" max="7" width="13.140625" style="6" bestFit="1" customWidth="1"/>
    <col min="8" max="8" width="10.7109375" style="6" bestFit="1" customWidth="1"/>
    <col min="9" max="9" width="13.28515625" style="6" customWidth="1"/>
    <col min="10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81" customHeight="1" x14ac:dyDescent="0.25">
      <c r="A3" s="1">
        <v>2</v>
      </c>
      <c r="B3" s="75" t="s">
        <v>187</v>
      </c>
      <c r="C3" s="1" t="s">
        <v>39</v>
      </c>
      <c r="D3" s="1">
        <v>100</v>
      </c>
      <c r="E3" s="33">
        <v>100</v>
      </c>
      <c r="F3" s="4">
        <f t="shared" ref="F3" si="0">E3/D3</f>
        <v>1</v>
      </c>
      <c r="G3" s="8">
        <v>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17">
        <f>K4</f>
        <v>1</v>
      </c>
      <c r="O3" s="18" t="str">
        <f>L4</f>
        <v>эффективная</v>
      </c>
      <c r="P3" s="17">
        <v>1</v>
      </c>
      <c r="Q3" s="18" t="s">
        <v>37</v>
      </c>
      <c r="R3" s="18" t="s">
        <v>188</v>
      </c>
    </row>
    <row r="4" spans="1:18" s="7" customFormat="1" ht="47.25" x14ac:dyDescent="0.25">
      <c r="A4" s="5"/>
      <c r="B4" s="5" t="s">
        <v>12</v>
      </c>
      <c r="C4" s="5"/>
      <c r="D4" s="5"/>
      <c r="E4" s="5"/>
      <c r="F4" s="5"/>
      <c r="G4" s="9">
        <f>2/2</f>
        <v>1</v>
      </c>
      <c r="H4" s="5">
        <v>798</v>
      </c>
      <c r="I4" s="5">
        <v>798</v>
      </c>
      <c r="J4" s="26">
        <f>I4/H4</f>
        <v>1</v>
      </c>
      <c r="K4" s="9">
        <f>G4/J4</f>
        <v>1</v>
      </c>
      <c r="L4" s="5" t="s">
        <v>31</v>
      </c>
    </row>
  </sheetData>
  <mergeCells count="2">
    <mergeCell ref="A1:L1"/>
    <mergeCell ref="N1:R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07BD"/>
  </sheetPr>
  <dimension ref="A1:R25"/>
  <sheetViews>
    <sheetView topLeftCell="A20" workbookViewId="0">
      <selection activeCell="K24" sqref="K24"/>
    </sheetView>
  </sheetViews>
  <sheetFormatPr defaultRowHeight="15.75" x14ac:dyDescent="0.25"/>
  <cols>
    <col min="1" max="1" width="4.85546875" style="6" customWidth="1"/>
    <col min="2" max="2" width="29.5703125" style="6" customWidth="1"/>
    <col min="3" max="4" width="9.140625" style="6"/>
    <col min="5" max="5" width="9.5703125" style="6" bestFit="1" customWidth="1"/>
    <col min="6" max="6" width="14.42578125" style="6" bestFit="1" customWidth="1"/>
    <col min="7" max="7" width="13.140625" style="6" bestFit="1" customWidth="1"/>
    <col min="8" max="8" width="16.42578125" style="6" customWidth="1"/>
    <col min="9" max="9" width="13.42578125" style="6" customWidth="1"/>
    <col min="10" max="10" width="11.140625" style="6" customWidth="1"/>
    <col min="11" max="11" width="10.7109375" style="6" bestFit="1" customWidth="1"/>
    <col min="12" max="12" width="9.42578125" style="6" customWidth="1"/>
    <col min="13" max="13" width="9.140625" style="6"/>
    <col min="14" max="17" width="21.7109375" style="6" customWidth="1"/>
    <col min="18" max="18" width="29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63" customHeight="1" x14ac:dyDescent="0.25">
      <c r="A3" s="1"/>
      <c r="B3" s="24" t="s">
        <v>58</v>
      </c>
      <c r="C3" s="1"/>
      <c r="D3" s="1"/>
      <c r="E3" s="1"/>
      <c r="F3" s="4"/>
      <c r="G3" s="8"/>
      <c r="H3" s="1"/>
      <c r="I3" s="1"/>
      <c r="J3" s="1"/>
      <c r="K3" s="1"/>
      <c r="L3" s="1"/>
      <c r="N3" s="22">
        <f>K24</f>
        <v>1.4009312555131279</v>
      </c>
      <c r="O3" s="1" t="str">
        <f>L24</f>
        <v>эффективная</v>
      </c>
      <c r="P3" s="22">
        <v>0.94499999999999995</v>
      </c>
      <c r="Q3" s="1" t="s">
        <v>45</v>
      </c>
      <c r="R3" s="1" t="s">
        <v>139</v>
      </c>
    </row>
    <row r="4" spans="1:18" ht="47.25" x14ac:dyDescent="0.25">
      <c r="A4" s="19">
        <v>1</v>
      </c>
      <c r="B4" s="1" t="s">
        <v>53</v>
      </c>
      <c r="C4" s="20" t="s">
        <v>52</v>
      </c>
      <c r="D4" s="1">
        <v>287531</v>
      </c>
      <c r="E4" s="1">
        <v>291370</v>
      </c>
      <c r="F4" s="4">
        <f t="shared" ref="F4:F8" si="0">E4/D4</f>
        <v>1.0133516038270656</v>
      </c>
      <c r="G4" s="23">
        <f>F4/17</f>
        <v>5.9608917872180325E-2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94.5" x14ac:dyDescent="0.25">
      <c r="A5" s="19">
        <v>2</v>
      </c>
      <c r="B5" s="33" t="s">
        <v>214</v>
      </c>
      <c r="C5" s="20" t="s">
        <v>30</v>
      </c>
      <c r="D5" s="1">
        <v>166937</v>
      </c>
      <c r="E5" s="1">
        <v>192400</v>
      </c>
      <c r="F5" s="4">
        <f t="shared" si="0"/>
        <v>1.1525305953743028</v>
      </c>
      <c r="G5" s="23">
        <f>F5/17</f>
        <v>6.7795917374958992E-2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17"/>
      <c r="Q5" s="18"/>
      <c r="R5" s="18"/>
    </row>
    <row r="6" spans="1:18" ht="47.25" x14ac:dyDescent="0.25">
      <c r="A6" s="19">
        <v>3</v>
      </c>
      <c r="B6" s="1" t="s">
        <v>59</v>
      </c>
      <c r="C6" s="20" t="s">
        <v>30</v>
      </c>
      <c r="D6" s="1">
        <v>910</v>
      </c>
      <c r="E6" s="1">
        <v>2687</v>
      </c>
      <c r="F6" s="4">
        <f t="shared" si="0"/>
        <v>2.9527472527472529</v>
      </c>
      <c r="G6" s="23">
        <f>F6/17</f>
        <v>0.17369101486748548</v>
      </c>
      <c r="H6" s="1" t="s">
        <v>11</v>
      </c>
      <c r="I6" s="1" t="s">
        <v>11</v>
      </c>
      <c r="J6" s="1" t="s">
        <v>11</v>
      </c>
      <c r="K6" s="1" t="s">
        <v>11</v>
      </c>
      <c r="L6" s="1"/>
      <c r="N6" s="17"/>
      <c r="O6" s="18"/>
      <c r="P6" s="17"/>
      <c r="Q6" s="18"/>
      <c r="R6" s="18"/>
    </row>
    <row r="7" spans="1:18" ht="94.5" x14ac:dyDescent="0.25">
      <c r="A7" s="19">
        <v>4</v>
      </c>
      <c r="B7" s="1" t="s">
        <v>215</v>
      </c>
      <c r="C7" s="20" t="s">
        <v>29</v>
      </c>
      <c r="D7" s="1">
        <v>10</v>
      </c>
      <c r="E7" s="1">
        <v>11</v>
      </c>
      <c r="F7" s="4">
        <f t="shared" si="0"/>
        <v>1.1000000000000001</v>
      </c>
      <c r="G7" s="23">
        <f>F7/17</f>
        <v>6.4705882352941183E-2</v>
      </c>
      <c r="H7" s="1" t="s">
        <v>11</v>
      </c>
      <c r="I7" s="1" t="s">
        <v>11</v>
      </c>
      <c r="J7" s="1" t="s">
        <v>11</v>
      </c>
      <c r="K7" s="1" t="s">
        <v>11</v>
      </c>
      <c r="L7" s="1"/>
      <c r="N7" s="17"/>
      <c r="O7" s="18"/>
      <c r="P7" s="17"/>
      <c r="Q7" s="18"/>
      <c r="R7" s="18"/>
    </row>
    <row r="8" spans="1:18" x14ac:dyDescent="0.25">
      <c r="A8" s="19">
        <v>5</v>
      </c>
      <c r="B8" s="1" t="s">
        <v>60</v>
      </c>
      <c r="C8" s="20" t="s">
        <v>61</v>
      </c>
      <c r="D8" s="4">
        <v>110</v>
      </c>
      <c r="E8" s="61">
        <v>192.6472</v>
      </c>
      <c r="F8" s="4">
        <f t="shared" si="0"/>
        <v>1.7513381818181819</v>
      </c>
      <c r="G8" s="23">
        <f>F8/17</f>
        <v>0.10301989304812835</v>
      </c>
      <c r="H8" s="1" t="s">
        <v>11</v>
      </c>
      <c r="I8" s="1" t="s">
        <v>11</v>
      </c>
      <c r="J8" s="1" t="s">
        <v>11</v>
      </c>
      <c r="K8" s="1" t="s">
        <v>11</v>
      </c>
      <c r="L8" s="1"/>
      <c r="N8" s="17"/>
      <c r="O8" s="18"/>
      <c r="P8" s="17"/>
      <c r="Q8" s="18"/>
      <c r="R8" s="18"/>
    </row>
    <row r="9" spans="1:18" ht="31.5" x14ac:dyDescent="0.25">
      <c r="A9" s="1"/>
      <c r="B9" s="25" t="s">
        <v>62</v>
      </c>
      <c r="C9" s="1"/>
      <c r="D9" s="1"/>
      <c r="E9" s="1"/>
      <c r="F9" s="4"/>
      <c r="G9" s="8"/>
      <c r="H9" s="1"/>
      <c r="I9" s="1"/>
      <c r="J9" s="1"/>
      <c r="K9" s="1"/>
      <c r="L9" s="1"/>
      <c r="N9" s="17"/>
      <c r="O9" s="18"/>
      <c r="P9" s="17"/>
      <c r="Q9" s="18"/>
      <c r="R9" s="18"/>
    </row>
    <row r="10" spans="1:18" ht="63" x14ac:dyDescent="0.25">
      <c r="A10" s="19">
        <v>6</v>
      </c>
      <c r="B10" s="1" t="s">
        <v>216</v>
      </c>
      <c r="C10" s="20" t="s">
        <v>30</v>
      </c>
      <c r="D10" s="1">
        <v>27291</v>
      </c>
      <c r="E10" s="1">
        <v>30229</v>
      </c>
      <c r="F10" s="4">
        <f t="shared" ref="F10:F20" si="1">E10/D10</f>
        <v>1.1076545381261222</v>
      </c>
      <c r="G10" s="23">
        <f>F10/17</f>
        <v>6.5156149301536598E-2</v>
      </c>
      <c r="H10" s="1" t="s">
        <v>11</v>
      </c>
      <c r="I10" s="1" t="s">
        <v>11</v>
      </c>
      <c r="J10" s="1" t="s">
        <v>11</v>
      </c>
      <c r="K10" s="1" t="s">
        <v>11</v>
      </c>
      <c r="L10" s="1"/>
      <c r="N10" s="17"/>
      <c r="O10" s="18"/>
      <c r="P10" s="17"/>
      <c r="Q10" s="18"/>
      <c r="R10" s="18"/>
    </row>
    <row r="11" spans="1:18" ht="78.75" x14ac:dyDescent="0.25">
      <c r="A11" s="19">
        <v>7</v>
      </c>
      <c r="B11" s="1" t="s">
        <v>54</v>
      </c>
      <c r="C11" s="20" t="s">
        <v>30</v>
      </c>
      <c r="D11" s="1">
        <v>30150</v>
      </c>
      <c r="E11" s="1">
        <v>35218</v>
      </c>
      <c r="F11" s="4">
        <f t="shared" si="1"/>
        <v>1.1680928689883914</v>
      </c>
      <c r="G11" s="23">
        <f t="shared" ref="G11:G16" si="2">F11/17</f>
        <v>6.8711345234611254E-2</v>
      </c>
      <c r="H11" s="1" t="s">
        <v>11</v>
      </c>
      <c r="I11" s="1" t="s">
        <v>11</v>
      </c>
      <c r="J11" s="1" t="s">
        <v>11</v>
      </c>
      <c r="K11" s="1" t="s">
        <v>11</v>
      </c>
      <c r="L11" s="1"/>
      <c r="N11" s="17"/>
      <c r="O11" s="18"/>
      <c r="P11" s="17"/>
      <c r="Q11" s="18"/>
      <c r="R11" s="18"/>
    </row>
    <row r="12" spans="1:18" ht="31.5" x14ac:dyDescent="0.25">
      <c r="A12" s="19">
        <v>8</v>
      </c>
      <c r="B12" s="80" t="s">
        <v>217</v>
      </c>
      <c r="C12" s="20" t="s">
        <v>29</v>
      </c>
      <c r="D12" s="80">
        <v>4485</v>
      </c>
      <c r="E12" s="80">
        <v>5205</v>
      </c>
      <c r="F12" s="4">
        <f t="shared" si="1"/>
        <v>1.1605351170568561</v>
      </c>
      <c r="G12" s="23">
        <f t="shared" si="2"/>
        <v>6.8266771591579775E-2</v>
      </c>
      <c r="H12" s="80"/>
      <c r="I12" s="80"/>
      <c r="J12" s="80"/>
      <c r="K12" s="80"/>
      <c r="L12" s="80"/>
      <c r="N12" s="17"/>
      <c r="O12" s="18"/>
      <c r="P12" s="17"/>
      <c r="Q12" s="18"/>
      <c r="R12" s="18"/>
    </row>
    <row r="13" spans="1:18" ht="31.5" x14ac:dyDescent="0.25">
      <c r="A13" s="19">
        <v>9</v>
      </c>
      <c r="B13" s="80" t="s">
        <v>218</v>
      </c>
      <c r="C13" s="20" t="s">
        <v>29</v>
      </c>
      <c r="D13" s="80">
        <v>180</v>
      </c>
      <c r="E13" s="80">
        <v>286</v>
      </c>
      <c r="F13" s="4">
        <f t="shared" si="1"/>
        <v>1.5888888888888888</v>
      </c>
      <c r="G13" s="23">
        <f t="shared" si="2"/>
        <v>9.34640522875817E-2</v>
      </c>
      <c r="H13" s="80"/>
      <c r="I13" s="80"/>
      <c r="J13" s="80"/>
      <c r="K13" s="80"/>
      <c r="L13" s="80"/>
      <c r="N13" s="17"/>
      <c r="O13" s="18"/>
      <c r="P13" s="17"/>
      <c r="Q13" s="18"/>
      <c r="R13" s="18"/>
    </row>
    <row r="14" spans="1:18" ht="63" x14ac:dyDescent="0.25">
      <c r="A14" s="19">
        <v>10</v>
      </c>
      <c r="B14" s="80" t="s">
        <v>219</v>
      </c>
      <c r="C14" s="20" t="s">
        <v>29</v>
      </c>
      <c r="D14" s="80">
        <v>11</v>
      </c>
      <c r="E14" s="80">
        <v>11</v>
      </c>
      <c r="F14" s="4">
        <f t="shared" si="1"/>
        <v>1</v>
      </c>
      <c r="G14" s="23">
        <f t="shared" si="2"/>
        <v>5.8823529411764705E-2</v>
      </c>
      <c r="H14" s="80"/>
      <c r="I14" s="80"/>
      <c r="J14" s="80"/>
      <c r="K14" s="80"/>
      <c r="L14" s="80"/>
      <c r="N14" s="17"/>
      <c r="O14" s="18"/>
      <c r="P14" s="17"/>
      <c r="Q14" s="18"/>
      <c r="R14" s="18"/>
    </row>
    <row r="15" spans="1:18" ht="63" x14ac:dyDescent="0.25">
      <c r="A15" s="19">
        <v>11</v>
      </c>
      <c r="B15" s="80" t="s">
        <v>220</v>
      </c>
      <c r="C15" s="20" t="s">
        <v>30</v>
      </c>
      <c r="D15" s="1">
        <v>187</v>
      </c>
      <c r="E15" s="1">
        <v>292</v>
      </c>
      <c r="F15" s="4">
        <f t="shared" si="1"/>
        <v>1.5614973262032086</v>
      </c>
      <c r="G15" s="23">
        <f t="shared" si="2"/>
        <v>9.1852783894306386E-2</v>
      </c>
      <c r="H15" s="1" t="s">
        <v>11</v>
      </c>
      <c r="I15" s="1" t="s">
        <v>11</v>
      </c>
      <c r="J15" s="1" t="s">
        <v>11</v>
      </c>
      <c r="K15" s="1" t="s">
        <v>11</v>
      </c>
      <c r="L15" s="1"/>
      <c r="N15" s="17"/>
      <c r="O15" s="18"/>
      <c r="P15" s="17"/>
      <c r="Q15" s="18"/>
      <c r="R15" s="18"/>
    </row>
    <row r="16" spans="1:18" x14ac:dyDescent="0.25">
      <c r="A16" s="19">
        <v>12</v>
      </c>
      <c r="B16" s="1" t="s">
        <v>60</v>
      </c>
      <c r="C16" s="20" t="s">
        <v>61</v>
      </c>
      <c r="D16" s="4">
        <v>400</v>
      </c>
      <c r="E16" s="4">
        <v>739.04183999999998</v>
      </c>
      <c r="F16" s="4">
        <f t="shared" si="1"/>
        <v>1.8476045999999999</v>
      </c>
      <c r="G16" s="23">
        <f t="shared" si="2"/>
        <v>0.10868262352941176</v>
      </c>
      <c r="H16" s="1" t="s">
        <v>11</v>
      </c>
      <c r="I16" s="1" t="s">
        <v>11</v>
      </c>
      <c r="J16" s="1" t="s">
        <v>11</v>
      </c>
      <c r="K16" s="1" t="s">
        <v>11</v>
      </c>
      <c r="L16" s="1"/>
      <c r="N16" s="17"/>
      <c r="O16" s="18"/>
      <c r="P16" s="17"/>
      <c r="Q16" s="18"/>
      <c r="R16" s="18"/>
    </row>
    <row r="17" spans="1:18" ht="31.5" x14ac:dyDescent="0.25">
      <c r="A17" s="1"/>
      <c r="B17" s="25" t="s">
        <v>63</v>
      </c>
      <c r="C17" s="1"/>
      <c r="D17" s="1"/>
      <c r="E17" s="1"/>
      <c r="F17" s="4"/>
      <c r="G17" s="23"/>
      <c r="H17" s="1"/>
      <c r="I17" s="1"/>
      <c r="J17" s="1"/>
      <c r="K17" s="1"/>
      <c r="L17" s="1"/>
      <c r="N17" s="17"/>
      <c r="O17" s="18"/>
      <c r="P17" s="17"/>
      <c r="Q17" s="18"/>
      <c r="R17" s="18"/>
    </row>
    <row r="18" spans="1:18" ht="141.75" x14ac:dyDescent="0.25">
      <c r="A18" s="19">
        <v>13</v>
      </c>
      <c r="B18" s="1" t="s">
        <v>221</v>
      </c>
      <c r="C18" s="20" t="s">
        <v>39</v>
      </c>
      <c r="D18" s="1">
        <v>6.2</v>
      </c>
      <c r="E18" s="1">
        <v>8.5</v>
      </c>
      <c r="F18" s="4">
        <f t="shared" si="1"/>
        <v>1.3709677419354838</v>
      </c>
      <c r="G18" s="23">
        <f>F18/17</f>
        <v>8.0645161290322578E-2</v>
      </c>
      <c r="H18" s="1" t="s">
        <v>11</v>
      </c>
      <c r="I18" s="1" t="s">
        <v>11</v>
      </c>
      <c r="J18" s="1" t="s">
        <v>11</v>
      </c>
      <c r="K18" s="1" t="s">
        <v>11</v>
      </c>
      <c r="L18" s="1"/>
      <c r="N18" s="17"/>
      <c r="O18" s="18"/>
      <c r="P18" s="17"/>
      <c r="Q18" s="18"/>
      <c r="R18" s="18"/>
    </row>
    <row r="19" spans="1:18" ht="110.25" x14ac:dyDescent="0.25">
      <c r="A19" s="19">
        <v>14</v>
      </c>
      <c r="B19" s="1" t="s">
        <v>55</v>
      </c>
      <c r="C19" s="20" t="s">
        <v>39</v>
      </c>
      <c r="D19" s="1">
        <v>12</v>
      </c>
      <c r="E19" s="1">
        <v>12</v>
      </c>
      <c r="F19" s="4">
        <f t="shared" si="1"/>
        <v>1</v>
      </c>
      <c r="G19" s="23">
        <f t="shared" ref="G19:G20" si="3">F19/17</f>
        <v>5.8823529411764705E-2</v>
      </c>
      <c r="H19" s="1" t="s">
        <v>11</v>
      </c>
      <c r="I19" s="1" t="s">
        <v>11</v>
      </c>
      <c r="J19" s="1" t="s">
        <v>11</v>
      </c>
      <c r="K19" s="1" t="s">
        <v>11</v>
      </c>
      <c r="L19" s="1"/>
      <c r="N19" s="17"/>
      <c r="O19" s="18"/>
      <c r="P19" s="17"/>
      <c r="Q19" s="18"/>
      <c r="R19" s="18"/>
    </row>
    <row r="20" spans="1:18" x14ac:dyDescent="0.25">
      <c r="A20" s="19">
        <v>15</v>
      </c>
      <c r="B20" s="1" t="s">
        <v>60</v>
      </c>
      <c r="C20" s="20" t="s">
        <v>61</v>
      </c>
      <c r="D20" s="4">
        <v>1200</v>
      </c>
      <c r="E20" s="4">
        <v>1550</v>
      </c>
      <c r="F20" s="4">
        <f t="shared" si="1"/>
        <v>1.2916666666666667</v>
      </c>
      <c r="G20" s="23">
        <f t="shared" si="3"/>
        <v>7.5980392156862753E-2</v>
      </c>
      <c r="H20" s="1" t="s">
        <v>11</v>
      </c>
      <c r="I20" s="1" t="s">
        <v>11</v>
      </c>
      <c r="J20" s="1" t="s">
        <v>11</v>
      </c>
      <c r="K20" s="1" t="s">
        <v>11</v>
      </c>
      <c r="L20" s="1"/>
      <c r="N20" s="17"/>
      <c r="O20" s="18"/>
      <c r="P20" s="17"/>
      <c r="Q20" s="18"/>
      <c r="R20" s="18"/>
    </row>
    <row r="21" spans="1:18" ht="31.5" x14ac:dyDescent="0.25">
      <c r="A21" s="1"/>
      <c r="B21" s="25" t="s">
        <v>64</v>
      </c>
      <c r="C21" s="1"/>
      <c r="D21" s="1"/>
      <c r="E21" s="1"/>
      <c r="F21" s="4"/>
      <c r="G21" s="8"/>
      <c r="H21" s="1" t="s">
        <v>11</v>
      </c>
      <c r="I21" s="1" t="s">
        <v>11</v>
      </c>
      <c r="J21" s="1" t="s">
        <v>11</v>
      </c>
      <c r="K21" s="1" t="s">
        <v>11</v>
      </c>
      <c r="L21" s="1"/>
      <c r="N21" s="17"/>
      <c r="O21" s="18"/>
      <c r="P21" s="17"/>
      <c r="Q21" s="18"/>
      <c r="R21" s="18"/>
    </row>
    <row r="22" spans="1:18" ht="110.25" x14ac:dyDescent="0.25">
      <c r="A22" s="19">
        <v>16</v>
      </c>
      <c r="B22" s="1" t="s">
        <v>56</v>
      </c>
      <c r="C22" s="20" t="s">
        <v>39</v>
      </c>
      <c r="D22" s="1">
        <v>70.099999999999994</v>
      </c>
      <c r="E22" s="1">
        <v>94.9</v>
      </c>
      <c r="F22" s="4">
        <f t="shared" ref="F22:F23" si="4">E22/D22</f>
        <v>1.3537803138373754</v>
      </c>
      <c r="G22" s="23">
        <f>F22/17</f>
        <v>7.96341361080809E-2</v>
      </c>
      <c r="H22" s="1" t="s">
        <v>11</v>
      </c>
      <c r="I22" s="1" t="s">
        <v>11</v>
      </c>
      <c r="J22" s="1" t="s">
        <v>11</v>
      </c>
      <c r="K22" s="1" t="s">
        <v>11</v>
      </c>
      <c r="L22" s="1"/>
      <c r="N22" s="17"/>
      <c r="O22" s="18"/>
      <c r="P22" s="17"/>
      <c r="Q22" s="18"/>
      <c r="R22" s="18"/>
    </row>
    <row r="23" spans="1:18" ht="63" x14ac:dyDescent="0.25">
      <c r="A23" s="19">
        <v>17</v>
      </c>
      <c r="B23" s="1" t="s">
        <v>57</v>
      </c>
      <c r="C23" s="20" t="s">
        <v>39</v>
      </c>
      <c r="D23" s="1">
        <v>60.1</v>
      </c>
      <c r="E23" s="1">
        <v>83.1</v>
      </c>
      <c r="F23" s="4">
        <f t="shared" si="4"/>
        <v>1.3826955074875207</v>
      </c>
      <c r="G23" s="23">
        <f>F23/17</f>
        <v>8.13350298522071E-2</v>
      </c>
      <c r="H23" s="1" t="s">
        <v>11</v>
      </c>
      <c r="I23" s="1" t="s">
        <v>11</v>
      </c>
      <c r="J23" s="1" t="s">
        <v>11</v>
      </c>
      <c r="K23" s="1" t="s">
        <v>11</v>
      </c>
      <c r="L23" s="1"/>
    </row>
    <row r="24" spans="1:18" s="7" customFormat="1" ht="31.5" x14ac:dyDescent="0.25">
      <c r="A24" s="5"/>
      <c r="B24" s="21" t="s">
        <v>12</v>
      </c>
      <c r="C24" s="5"/>
      <c r="D24" s="5"/>
      <c r="E24" s="5"/>
      <c r="F24" s="5"/>
      <c r="G24" s="26">
        <f>G4+G5+G6+G7+G8+G10+G11+G12+G13+G14+G15+G16+G18+G19+G20+G22+G23</f>
        <v>1.4001971295857247</v>
      </c>
      <c r="H24" s="42">
        <v>70182.497789999994</v>
      </c>
      <c r="I24" s="42">
        <v>70145.720260000002</v>
      </c>
      <c r="J24" s="26">
        <f>I24/H24</f>
        <v>0.99947597291122303</v>
      </c>
      <c r="K24" s="26">
        <f>G24/J24</f>
        <v>1.4009312555131279</v>
      </c>
      <c r="L24" s="5" t="s">
        <v>31</v>
      </c>
    </row>
    <row r="25" spans="1:18" x14ac:dyDescent="0.25">
      <c r="H25" s="34"/>
    </row>
  </sheetData>
  <mergeCells count="2">
    <mergeCell ref="A1:L1"/>
    <mergeCell ref="N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"/>
  <sheetViews>
    <sheetView topLeftCell="A4" zoomScaleNormal="100" workbookViewId="0">
      <selection activeCell="B7" sqref="B7"/>
    </sheetView>
  </sheetViews>
  <sheetFormatPr defaultRowHeight="15.75" x14ac:dyDescent="0.25"/>
  <cols>
    <col min="1" max="1" width="4.85546875" style="6" customWidth="1"/>
    <col min="2" max="2" width="23.5703125" style="6" customWidth="1"/>
    <col min="3" max="4" width="9.140625" style="6"/>
    <col min="5" max="5" width="12.85546875" style="6" customWidth="1"/>
    <col min="6" max="6" width="14.42578125" style="6" bestFit="1" customWidth="1"/>
    <col min="7" max="7" width="13.140625" style="6" bestFit="1" customWidth="1"/>
    <col min="8" max="9" width="10.7109375" style="6" bestFit="1" customWidth="1"/>
    <col min="10" max="10" width="9.5703125" style="6" bestFit="1" customWidth="1"/>
    <col min="11" max="11" width="9.140625" style="6"/>
    <col min="12" max="12" width="9.42578125" style="6" customWidth="1"/>
    <col min="13" max="13" width="9.140625" style="6"/>
    <col min="14" max="18" width="21.7109375" style="6" customWidth="1"/>
    <col min="19" max="16384" width="9.140625" style="6"/>
  </cols>
  <sheetData>
    <row r="1" spans="1:18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N1" s="82" t="s">
        <v>28</v>
      </c>
      <c r="O1" s="82"/>
      <c r="P1" s="82"/>
      <c r="Q1" s="82"/>
      <c r="R1" s="82"/>
    </row>
    <row r="2" spans="1:18" ht="196.5" x14ac:dyDescent="0.25">
      <c r="A2" s="1" t="s">
        <v>0</v>
      </c>
      <c r="B2" s="3" t="s">
        <v>13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123</v>
      </c>
      <c r="I2" s="2" t="s">
        <v>131</v>
      </c>
      <c r="J2" s="2" t="s">
        <v>8</v>
      </c>
      <c r="K2" s="2" t="s">
        <v>9</v>
      </c>
      <c r="L2" s="2" t="s">
        <v>10</v>
      </c>
      <c r="N2" s="1" t="s">
        <v>14</v>
      </c>
      <c r="O2" s="1" t="s">
        <v>15</v>
      </c>
      <c r="P2" s="1" t="s">
        <v>34</v>
      </c>
      <c r="Q2" s="1" t="s">
        <v>16</v>
      </c>
      <c r="R2" s="1" t="s">
        <v>17</v>
      </c>
    </row>
    <row r="3" spans="1:18" ht="110.25" x14ac:dyDescent="0.25">
      <c r="A3" s="1">
        <v>1</v>
      </c>
      <c r="B3" s="1" t="s">
        <v>67</v>
      </c>
      <c r="C3" s="1" t="s">
        <v>39</v>
      </c>
      <c r="D3" s="1">
        <v>34.9</v>
      </c>
      <c r="E3" s="1">
        <v>34.9</v>
      </c>
      <c r="F3" s="4">
        <f t="shared" ref="F3:F6" si="0">E3/D3</f>
        <v>1</v>
      </c>
      <c r="G3" s="8">
        <f>1/4</f>
        <v>0.25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N3" s="32">
        <f>K7</f>
        <v>1.123721</v>
      </c>
      <c r="O3" s="1" t="str">
        <f>L7</f>
        <v>эффективная</v>
      </c>
      <c r="P3" s="8">
        <v>0.75</v>
      </c>
      <c r="Q3" s="1" t="s">
        <v>125</v>
      </c>
      <c r="R3" s="1" t="s">
        <v>33</v>
      </c>
    </row>
    <row r="4" spans="1:18" x14ac:dyDescent="0.25">
      <c r="A4" s="1">
        <v>2</v>
      </c>
      <c r="B4" s="1" t="s">
        <v>60</v>
      </c>
      <c r="C4" s="1" t="s">
        <v>61</v>
      </c>
      <c r="D4" s="4">
        <v>500</v>
      </c>
      <c r="E4" s="1">
        <v>747.44200000000001</v>
      </c>
      <c r="F4" s="4">
        <f t="shared" si="0"/>
        <v>1.4948840000000001</v>
      </c>
      <c r="G4" s="8">
        <f>F4/4</f>
        <v>0.37372100000000003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N4" s="17"/>
      <c r="O4" s="18"/>
      <c r="P4" s="17"/>
      <c r="Q4" s="18"/>
      <c r="R4" s="18"/>
    </row>
    <row r="5" spans="1:18" ht="63" x14ac:dyDescent="0.25">
      <c r="A5" s="1">
        <v>3</v>
      </c>
      <c r="B5" s="1" t="s">
        <v>68</v>
      </c>
      <c r="C5" s="1" t="s">
        <v>39</v>
      </c>
      <c r="D5" s="1">
        <v>23.6</v>
      </c>
      <c r="E5" s="1">
        <v>23.6</v>
      </c>
      <c r="F5" s="4">
        <f t="shared" si="0"/>
        <v>1</v>
      </c>
      <c r="G5" s="8">
        <f>1/4</f>
        <v>0.25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N5" s="17"/>
      <c r="O5" s="18"/>
      <c r="P5" s="17"/>
      <c r="Q5" s="18"/>
      <c r="R5" s="18"/>
    </row>
    <row r="6" spans="1:18" ht="47.25" x14ac:dyDescent="0.25">
      <c r="A6" s="1">
        <v>4</v>
      </c>
      <c r="B6" s="1" t="s">
        <v>69</v>
      </c>
      <c r="C6" s="1" t="s">
        <v>39</v>
      </c>
      <c r="D6" s="1">
        <v>100</v>
      </c>
      <c r="E6" s="1">
        <v>100</v>
      </c>
      <c r="F6" s="4">
        <f t="shared" si="0"/>
        <v>1</v>
      </c>
      <c r="G6" s="8">
        <f>1/4</f>
        <v>0.25</v>
      </c>
      <c r="H6" s="1" t="s">
        <v>11</v>
      </c>
      <c r="I6" s="1" t="s">
        <v>11</v>
      </c>
      <c r="J6" s="1" t="s">
        <v>11</v>
      </c>
      <c r="K6" s="1" t="s">
        <v>11</v>
      </c>
      <c r="L6" s="1"/>
    </row>
    <row r="7" spans="1:18" s="7" customFormat="1" ht="47.25" x14ac:dyDescent="0.25">
      <c r="A7" s="5"/>
      <c r="B7" s="5" t="s">
        <v>12</v>
      </c>
      <c r="C7" s="5"/>
      <c r="D7" s="5"/>
      <c r="E7" s="5"/>
      <c r="F7" s="5"/>
      <c r="G7" s="9">
        <f>G3+G4+G5+G6</f>
        <v>1.123721</v>
      </c>
      <c r="H7" s="42">
        <v>4402</v>
      </c>
      <c r="I7" s="42">
        <v>4402</v>
      </c>
      <c r="J7" s="29">
        <f>H7/I7</f>
        <v>1</v>
      </c>
      <c r="K7" s="27">
        <f>G7/J7</f>
        <v>1.123721</v>
      </c>
      <c r="L7" s="5" t="s">
        <v>31</v>
      </c>
    </row>
  </sheetData>
  <mergeCells count="2">
    <mergeCell ref="A1:L1"/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Малое предпринимательство</vt:lpstr>
      <vt:lpstr>Улучшение инвестклимата</vt:lpstr>
      <vt:lpstr>Организация временной занятости</vt:lpstr>
      <vt:lpstr>Организация общественных и врем</vt:lpstr>
      <vt:lpstr>Улучшение условий и охрана труд</vt:lpstr>
      <vt:lpstr>УРСТ</vt:lpstr>
      <vt:lpstr>Противодействие наркотикам</vt:lpstr>
      <vt:lpstr>Развитие отрасли культура</vt:lpstr>
      <vt:lpstr>Развитие ФК и спорта</vt:lpstr>
      <vt:lpstr>Молодежь</vt:lpstr>
      <vt:lpstr>Совершенствование МУ</vt:lpstr>
      <vt:lpstr>Управление муниципальными финан</vt:lpstr>
      <vt:lpstr>Безопасность жизнедеятельности</vt:lpstr>
      <vt:lpstr>Повышение БДД</vt:lpstr>
      <vt:lpstr>Энергосбережение</vt:lpstr>
      <vt:lpstr>Строительство, зем и имущ отнош</vt:lpstr>
      <vt:lpstr>Развитие образовани</vt:lpstr>
      <vt:lpstr>Свод по МП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RUFINA</dc:creator>
  <cp:lastModifiedBy>RUFINA</cp:lastModifiedBy>
  <cp:lastPrinted>2018-06-22T03:05:38Z</cp:lastPrinted>
  <dcterms:created xsi:type="dcterms:W3CDTF">2017-03-07T02:47:30Z</dcterms:created>
  <dcterms:modified xsi:type="dcterms:W3CDTF">2019-03-22T07:49:13Z</dcterms:modified>
</cp:coreProperties>
</file>