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11460" firstSheet="4" activeTab="4"/>
  </bookViews>
  <sheets>
    <sheet name="спр по промыш" sheetId="1" r:id="rId1"/>
    <sheet name="инвестиции" sheetId="2" r:id="rId2"/>
    <sheet name="хоз.суб.2014" sheetId="3" r:id="rId3"/>
    <sheet name="1 квартал" sheetId="4" r:id="rId4"/>
    <sheet name="1 вал.прод." sheetId="5" r:id="rId5"/>
    <sheet name="2 квартал" sheetId="6" r:id="rId6"/>
    <sheet name="2 вал.прод" sheetId="7" r:id="rId7"/>
    <sheet name="3 квартал" sheetId="8" r:id="rId8"/>
    <sheet name="3 вал.прод" sheetId="9" r:id="rId9"/>
    <sheet name="4 квартал" sheetId="10" r:id="rId10"/>
    <sheet name="4 вал.прод" sheetId="11" r:id="rId11"/>
  </sheets>
  <definedNames/>
  <calcPr fullCalcOnLoad="1"/>
</workbook>
</file>

<file path=xl/sharedStrings.xml><?xml version="1.0" encoding="utf-8"?>
<sst xmlns="http://schemas.openxmlformats.org/spreadsheetml/2006/main" count="1250" uniqueCount="293">
  <si>
    <t>Перечень индикаторов уровня социально-экономического развития</t>
  </si>
  <si>
    <t>№ п/п</t>
  </si>
  <si>
    <t>Наименования индикаторов</t>
  </si>
  <si>
    <t>Факт за 2007 г.</t>
  </si>
  <si>
    <t>Отклонение, %</t>
  </si>
  <si>
    <t>Численность постоянного населения, чел.</t>
  </si>
  <si>
    <t>Естественный прирост, чел.</t>
  </si>
  <si>
    <t>Механический прирост, чел.</t>
  </si>
  <si>
    <t>Трудоспособное население, чел.</t>
  </si>
  <si>
    <t>Численность занятых, чел.</t>
  </si>
  <si>
    <t>Количество безработных, чел.</t>
  </si>
  <si>
    <t>в том числе на учете в ЦЗН, чел.</t>
  </si>
  <si>
    <t>Экономически активное население, чел.</t>
  </si>
  <si>
    <t>Уровень регистрируемой безработицы, %</t>
  </si>
  <si>
    <t>Уровень общей безработицы, %</t>
  </si>
  <si>
    <t>Фонд оплаты труда занятых, тыс. руб.</t>
  </si>
  <si>
    <t>Среднемесячная номинальная начисленная заработная плата, руб.</t>
  </si>
  <si>
    <t>в том числе на душу населения, руб.</t>
  </si>
  <si>
    <t>Численность населения, имеющего доходы ниже прожиточного минимума, чел.</t>
  </si>
  <si>
    <t>Производство промышленной продукции в натуральном выражении:</t>
  </si>
  <si>
    <t>Денежные доходы населения, тыс. руб.</t>
  </si>
  <si>
    <t>Доля населения, имеющего ниже прожиточного минимума, %</t>
  </si>
  <si>
    <t>производство мяса в живом весе, т.</t>
  </si>
  <si>
    <t xml:space="preserve"> хлебобулочные изделия, т.</t>
  </si>
  <si>
    <t>макаронные изделия, т.</t>
  </si>
  <si>
    <t>молочная продукция, т.</t>
  </si>
  <si>
    <t>бланочная продукция, тыс. шт.</t>
  </si>
  <si>
    <t>пиломатериал, тыс. куб.м.</t>
  </si>
  <si>
    <t>полезные ископаемые (плавиковый шпат), т.</t>
  </si>
  <si>
    <t>электроэнергия, тыс. кВт.час.</t>
  </si>
  <si>
    <t>пар и вода, Гкал.</t>
  </si>
  <si>
    <t>Объем промышленной продукции, тыс. руб.</t>
  </si>
  <si>
    <t>хлебобулочные изделия</t>
  </si>
  <si>
    <t>производство мяса в живом весе</t>
  </si>
  <si>
    <t>макаронные изделия</t>
  </si>
  <si>
    <t>молочная продукция</t>
  </si>
  <si>
    <t xml:space="preserve">бланочная продукция </t>
  </si>
  <si>
    <t>пиломатериал</t>
  </si>
  <si>
    <t>электроэнергия</t>
  </si>
  <si>
    <t>пар и вода</t>
  </si>
  <si>
    <t>Валовая продукция сельского хозяйства, тыс. руб., в том числе:</t>
  </si>
  <si>
    <t>КФХ</t>
  </si>
  <si>
    <t>в хозяйствах населения</t>
  </si>
  <si>
    <t>Объем производства, тыс. руб.</t>
  </si>
  <si>
    <t>Производительность труда на 1 занятого, тыс. руб.</t>
  </si>
  <si>
    <t>Численность занятых в промышленном и сельскохозяйственном производстве, чел.</t>
  </si>
  <si>
    <t>Розничный товарооборот, тыс. руб.</t>
  </si>
  <si>
    <t>Платные услуги, тыс. руб.</t>
  </si>
  <si>
    <t>1. бытовые услуги, в том числе:</t>
  </si>
  <si>
    <t xml:space="preserve"> - ремонт и пошив обуви</t>
  </si>
  <si>
    <t xml:space="preserve"> - ремонт и пошив одежды</t>
  </si>
  <si>
    <t xml:space="preserve"> - парикмахерские</t>
  </si>
  <si>
    <t xml:space="preserve"> - бани</t>
  </si>
  <si>
    <t xml:space="preserve"> - прачечные</t>
  </si>
  <si>
    <t xml:space="preserve"> - фотографии </t>
  </si>
  <si>
    <t xml:space="preserve"> - прочие</t>
  </si>
  <si>
    <t>2. жилищные и гостиниц</t>
  </si>
  <si>
    <t>3. коммунальные</t>
  </si>
  <si>
    <t>4. пассажирский транспорт</t>
  </si>
  <si>
    <t>5. связи, в том числе:</t>
  </si>
  <si>
    <t xml:space="preserve"> - почта</t>
  </si>
  <si>
    <t xml:space="preserve"> - электросвязь</t>
  </si>
  <si>
    <t>6. культуры</t>
  </si>
  <si>
    <t>7. медицинские</t>
  </si>
  <si>
    <t>8. ветеренарные</t>
  </si>
  <si>
    <t>9. образования</t>
  </si>
  <si>
    <t>10. транспортные</t>
  </si>
  <si>
    <t>11. ритуальные</t>
  </si>
  <si>
    <t>12. прочие</t>
  </si>
  <si>
    <t>Объем инвестиций за счет всех источников финансирования, тыс. руб, в том числе:</t>
  </si>
  <si>
    <t xml:space="preserve"> - бюджетные инвестиции</t>
  </si>
  <si>
    <t xml:space="preserve"> - внебюджетные инвестиции</t>
  </si>
  <si>
    <t xml:space="preserve">Ввод в эксплуатацию жилых домов за счет всех источников финансирования, кв. м. </t>
  </si>
  <si>
    <t>Общая жилая площадь, кв. м.</t>
  </si>
  <si>
    <t>Обеспеченность общей жилой площадью на 1 чел, кв. м.</t>
  </si>
  <si>
    <t>Удельный вес введенной общей площади жилых домов по отношению к общей площади жилищного фонда, %</t>
  </si>
  <si>
    <t>Количество созданных рабочих мест, ед.</t>
  </si>
  <si>
    <t>Количество созданных рабочих мест на 1000 человек населения, ед.</t>
  </si>
  <si>
    <t>Число субъектов малого предпринимательства, ед.</t>
  </si>
  <si>
    <t>Число субъектов среднего предпринимательства, ед.</t>
  </si>
  <si>
    <t>Число субъектов малого и среднего предпринимательства в расчете на 1000 человек населения, ед.</t>
  </si>
  <si>
    <t>Численность населения, участвующего в работе территориального общественного самоуправления, чел.</t>
  </si>
  <si>
    <t>Доля населения, участвующего в работе территориального общественного самоуправления, %</t>
  </si>
  <si>
    <t>Количество преступлений, шт.</t>
  </si>
  <si>
    <t>в том числе раскрытых, шт.</t>
  </si>
  <si>
    <t>Раскрываемость преступлений, %</t>
  </si>
  <si>
    <t>Количество преступлений, совершенных несовершеннолетними, шт.</t>
  </si>
  <si>
    <t>Удельный вес преступлений, совершенных несовершеннолетними, %</t>
  </si>
  <si>
    <t>Уровень преступности на 100000 населения</t>
  </si>
  <si>
    <t>Количество ДТП, шт.</t>
  </si>
  <si>
    <t>Налоговые и неналоговые доходы бюджета, тыс. руб.</t>
  </si>
  <si>
    <t>Расходы в сфере организации муниципального управления, тыс. руб.</t>
  </si>
  <si>
    <t>Неэффективные расходы в сфере организации муниципального управления, тыс. руб.</t>
  </si>
  <si>
    <t>Доля неэффективных расходов в сфере организации муниципального управления, %</t>
  </si>
  <si>
    <t>Численность населения, обеспеченного питьевой водой, отвечающей требованиям безопасности, чел.</t>
  </si>
  <si>
    <t>Доля  населения, обеспеченного питьевой водой, отвечающей требованиям безопасности, в общей численности населения , %</t>
  </si>
  <si>
    <t>Общая протяженность автомобильных дорог общего пользования местного значения, км.</t>
  </si>
  <si>
    <t>Протяженность автомобильных дорог общего пользования местного значения, не отвечающих нормативным требованиям, км.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</si>
  <si>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</si>
  <si>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Общая площадь территории поселения, кв. м.</t>
  </si>
  <si>
    <t>Площадь земельных участков, являющихся объектами налогообложения земельным налогом, кв. м.</t>
  </si>
  <si>
    <t>Доля площади земельных участков, являющихся объектами налогообложения земельным налогом, в общей площади территории поселения, %</t>
  </si>
  <si>
    <t>Количество детей, посещающих ДОУ, чел.</t>
  </si>
  <si>
    <t>Охват детей дошкольным образованием, %</t>
  </si>
  <si>
    <t>Количество участников культурно-досуговых мероприятий, организованных ОМСУ, чел.</t>
  </si>
  <si>
    <t xml:space="preserve"> в том числе количество участников платных культурно-досуговых мероприятий, организованных ОМСУ, чел.</t>
  </si>
  <si>
    <t xml:space="preserve"> Удельный вес населения, участвующего в платных культурно-досуговых мероприятий, организованных ОМСУ, %</t>
  </si>
  <si>
    <t>Численность населения, систематически занимающегося физической культурой и спортом, чел.</t>
  </si>
  <si>
    <t>Удельный вес населения, систематически занимающегося физической культурой и спортом, %</t>
  </si>
  <si>
    <t>Глава администрации</t>
  </si>
  <si>
    <t>ФИО</t>
  </si>
  <si>
    <t>подпись</t>
  </si>
  <si>
    <t>Количество детей дошкольного возраста посещающих и нуждающихся в местах в ДОУ, чел.</t>
  </si>
  <si>
    <t>младенческая смертность</t>
  </si>
  <si>
    <t>3 мес. 2007г.</t>
  </si>
  <si>
    <t>Факт за 2014 г.</t>
  </si>
  <si>
    <t>3 мес. 2014г.</t>
  </si>
  <si>
    <t>Объем производства молока, тыс.руб.</t>
  </si>
  <si>
    <t>Объем производства мяса, тыс.руб.</t>
  </si>
  <si>
    <t>РАСЧЕТ ВАЛОВОЙ ПРОДУКЦИИ</t>
  </si>
  <si>
    <t>СПК</t>
  </si>
  <si>
    <r>
      <t>Наименование</t>
    </r>
    <r>
      <rPr>
        <sz val="11"/>
        <rFont val="Arial"/>
        <family val="2"/>
      </rPr>
      <t xml:space="preserve"> </t>
    </r>
  </si>
  <si>
    <t>Производство</t>
  </si>
  <si>
    <t>Цена реализации</t>
  </si>
  <si>
    <t>Валовая продукция</t>
  </si>
  <si>
    <t>продукции</t>
  </si>
  <si>
    <t>(цн., шт.)</t>
  </si>
  <si>
    <t>(руб.)</t>
  </si>
  <si>
    <t>(тыс. руб.)</t>
  </si>
  <si>
    <t>Мясо:</t>
  </si>
  <si>
    <t xml:space="preserve">       - говядина </t>
  </si>
  <si>
    <t xml:space="preserve">       - свинина </t>
  </si>
  <si>
    <t xml:space="preserve">       - баранина</t>
  </si>
  <si>
    <t xml:space="preserve">       - конина</t>
  </si>
  <si>
    <t xml:space="preserve">       - птица</t>
  </si>
  <si>
    <t>Всего мяса:</t>
  </si>
  <si>
    <t>Молоко</t>
  </si>
  <si>
    <t>Яйцо</t>
  </si>
  <si>
    <t>Шерсть</t>
  </si>
  <si>
    <t>Картофель</t>
  </si>
  <si>
    <t xml:space="preserve">Овощи </t>
  </si>
  <si>
    <t>Зерно</t>
  </si>
  <si>
    <t>Итого:</t>
  </si>
  <si>
    <t>НАСЕЛЕНИЕ</t>
  </si>
  <si>
    <t xml:space="preserve">Наименование </t>
  </si>
  <si>
    <t>ПОДСОБНОЕ ХОЗЯЙСТВО</t>
  </si>
  <si>
    <t>ИТОГО ПО АДМИНИСТРАЦИИ</t>
  </si>
  <si>
    <t>Цыдыпов С.Г.</t>
  </si>
  <si>
    <t>Ф.И.О.</t>
  </si>
  <si>
    <t xml:space="preserve">Перечень </t>
  </si>
  <si>
    <t xml:space="preserve">хозяйствующих субъектов по отраслям, расположенных на территории </t>
  </si>
  <si>
    <t>Сфера деятельности</t>
  </si>
  <si>
    <t>Наименование с указанием организационно-правовой формы</t>
  </si>
  <si>
    <t>Основной вид деятельности</t>
  </si>
  <si>
    <t>Кол-во работников, чел.</t>
  </si>
  <si>
    <t>Бюджетная сфера</t>
  </si>
  <si>
    <t>образование</t>
  </si>
  <si>
    <t>Промышленность</t>
  </si>
  <si>
    <t>Сельское хозяйство</t>
  </si>
  <si>
    <t>животноводство</t>
  </si>
  <si>
    <t>Связь и информатизация</t>
  </si>
  <si>
    <t>Торговля и потребительский рынок</t>
  </si>
  <si>
    <t>торговля</t>
  </si>
  <si>
    <t>Итого занятых:</t>
  </si>
  <si>
    <t>Инвестиции</t>
  </si>
  <si>
    <t>Наименование</t>
  </si>
  <si>
    <t>итого:</t>
  </si>
  <si>
    <t>С.Г.Цыдыпов</t>
  </si>
  <si>
    <t>МО "Первомайское"</t>
  </si>
  <si>
    <t>Глава администрации __________________________</t>
  </si>
  <si>
    <t>с/х предприятия</t>
  </si>
  <si>
    <t xml:space="preserve">Глава администрации </t>
  </si>
  <si>
    <t>ИП Балсанова П.В.</t>
  </si>
  <si>
    <t>хлебопекарня</t>
  </si>
  <si>
    <t>КФХ Балсанов П.В.</t>
  </si>
  <si>
    <t>растениеводство</t>
  </si>
  <si>
    <t>КФХ Очиров Ц.С.</t>
  </si>
  <si>
    <t>растениеводство, животноводство</t>
  </si>
  <si>
    <t>КФХ Очиров Б.Г.</t>
  </si>
  <si>
    <t>КФХ Черепанов М.В.</t>
  </si>
  <si>
    <t>КФХ Доржиева О.Г.</t>
  </si>
  <si>
    <t>МБДОУ Баин-Булакская ООШ</t>
  </si>
  <si>
    <t>МБДОУ Ара-Алцагатский д/с</t>
  </si>
  <si>
    <t>дошкольное образование</t>
  </si>
  <si>
    <t>ФАП с.Ара-Алцагат</t>
  </si>
  <si>
    <t>медицинские услуги</t>
  </si>
  <si>
    <t>ФАП с.Первомайское</t>
  </si>
  <si>
    <t>Хамнигадайская метеостанция</t>
  </si>
  <si>
    <t>метеоуслуги</t>
  </si>
  <si>
    <t>АЗС-72</t>
  </si>
  <si>
    <t>автозаправочная станция</t>
  </si>
  <si>
    <t>ПОС с.Ара-Алцагат</t>
  </si>
  <si>
    <t>услуги почты и связи</t>
  </si>
  <si>
    <t>ПОС с.Первомайское</t>
  </si>
  <si>
    <t>ООО "Булаг" магазин "На перекрестке"</t>
  </si>
  <si>
    <t>ОАО магазин "Сельмаг"</t>
  </si>
  <si>
    <t>администрация МО "Первомайское"</t>
  </si>
  <si>
    <t>управление</t>
  </si>
  <si>
    <t>Ветеринарная служба</t>
  </si>
  <si>
    <t>ветеринарные услуги</t>
  </si>
  <si>
    <t>Прочие</t>
  </si>
  <si>
    <t>ЛПХ</t>
  </si>
  <si>
    <t>6 мес. 2007г.</t>
  </si>
  <si>
    <t>полезные ископаемые  т.</t>
  </si>
  <si>
    <t xml:space="preserve">полезные ископаемые </t>
  </si>
  <si>
    <t>9 мес. 2007г.</t>
  </si>
  <si>
    <t>9 мес. 2014г.</t>
  </si>
  <si>
    <t>мясные полуфабрикаты</t>
  </si>
  <si>
    <t>полезные ископаемые , т.</t>
  </si>
  <si>
    <t xml:space="preserve"> - ремонт и пошив чехлов</t>
  </si>
  <si>
    <t xml:space="preserve">12. прочие </t>
  </si>
  <si>
    <t>Общая площадь территории поселения, га</t>
  </si>
  <si>
    <t>Площадь земельных участков, являющихся объектами налогообложения земельным налогом, га</t>
  </si>
  <si>
    <t>Глава администрации _________________________</t>
  </si>
  <si>
    <t>"____" _______________2015г.</t>
  </si>
  <si>
    <t>12 мес. 2007г.</t>
  </si>
  <si>
    <t>12 мес. 2014г.</t>
  </si>
  <si>
    <t>тыс.руб.</t>
  </si>
  <si>
    <t>внебюджет</t>
  </si>
  <si>
    <t>бюджет</t>
  </si>
  <si>
    <t>1 квартал</t>
  </si>
  <si>
    <t>1-ое полугодие</t>
  </si>
  <si>
    <t>9 месяцев</t>
  </si>
  <si>
    <t>12 месяцев</t>
  </si>
  <si>
    <t>Глава администрации _______________________</t>
  </si>
  <si>
    <t>ВСЕГО:</t>
  </si>
  <si>
    <t>Наименование предприятия</t>
  </si>
  <si>
    <t>Объем отгруженной продукции</t>
  </si>
  <si>
    <t>Объем продукции в натуральном выражении</t>
  </si>
  <si>
    <t>Объем инвестиций</t>
  </si>
  <si>
    <t>Численность занятых</t>
  </si>
  <si>
    <t>Средняя заработная плата</t>
  </si>
  <si>
    <t>Вид деятельности</t>
  </si>
  <si>
    <t>Производи-тельность труда</t>
  </si>
  <si>
    <t>МП</t>
  </si>
  <si>
    <t>_____________________подпись                           _______________________________ФИО</t>
  </si>
  <si>
    <t>МО "Первомайское" по состоянию на 01.01.2015г.</t>
  </si>
  <si>
    <t>производство хлебобулочных изделий</t>
  </si>
  <si>
    <r>
      <t>Глава МО "</t>
    </r>
    <r>
      <rPr>
        <u val="single"/>
        <sz val="11"/>
        <color indexed="8"/>
        <rFont val="Calibri"/>
        <family val="2"/>
      </rPr>
      <t>Первомайское</t>
    </r>
    <r>
      <rPr>
        <sz val="11"/>
        <color theme="1"/>
        <rFont val="Calibri"/>
        <family val="2"/>
      </rPr>
      <t xml:space="preserve">" </t>
    </r>
  </si>
  <si>
    <t>С.Г. Цыдыпов</t>
  </si>
  <si>
    <t>Исп. Гергесенова Г.Н.</t>
  </si>
  <si>
    <t>Тел.   97-1-59</t>
  </si>
  <si>
    <t>е-mail.bulagmo@mail.ru</t>
  </si>
  <si>
    <t>уточнить</t>
  </si>
  <si>
    <t>Число субъектов малого и среднего предпринимательства в расчете на 10000 человек населения, ед.</t>
  </si>
  <si>
    <t>МО "Первомайское" Кяхтинского района за  1 квартал 2015 год</t>
  </si>
  <si>
    <t>Порог на 2015 г.</t>
  </si>
  <si>
    <t>3 мес. 2015г.</t>
  </si>
  <si>
    <t>Факт за 2015 г.</t>
  </si>
  <si>
    <t xml:space="preserve">  "          "                                           2015 г.</t>
  </si>
  <si>
    <t>3 мес.2015 г./порог 3 мес 2015г.</t>
  </si>
  <si>
    <t>3 мес. 2015 г./ 3 мес 2014г.</t>
  </si>
  <si>
    <t>3 мес. 2015 г./ 3 мес 2007г.</t>
  </si>
  <si>
    <t xml:space="preserve">МО «Первомайское» Кяхтинского района за 1 квартал 2015 г. </t>
  </si>
  <si>
    <t>400 человек на 01.01.2015</t>
  </si>
  <si>
    <t>по данным руо!!!</t>
  </si>
  <si>
    <t>МО "Первомайское" Кяхтинского района за  1-ое полугодие 2015 год</t>
  </si>
  <si>
    <t>6 мес. 2015г.</t>
  </si>
  <si>
    <t>6 мес.2015 г./порог 6 мес 2015г.</t>
  </si>
  <si>
    <t>6 мес. 2015 г./ 6 мес 2014г.</t>
  </si>
  <si>
    <t>6 мес. 2015 г./ 6 мес 2007г.</t>
  </si>
  <si>
    <t xml:space="preserve">МО «Первомайское» Кяхтинского района за 1-ое полугодие 2015 г. </t>
  </si>
  <si>
    <t>МО "Первомайское" Кяхтинского района за  9 месяцев 2015 год</t>
  </si>
  <si>
    <t>9 мес. 2015г.</t>
  </si>
  <si>
    <t>9 мес.2015 г./порог 9 мес 2015г.</t>
  </si>
  <si>
    <t>9 мес. 2015 г./ 9 мес 2014г.</t>
  </si>
  <si>
    <t>9 мес. 2015 г./ 9 мес 2007г.</t>
  </si>
  <si>
    <t>МО "Первомайское" по состоянию на 01.10.2015г.</t>
  </si>
  <si>
    <t>КФХ Раднатарова М.С.</t>
  </si>
  <si>
    <t xml:space="preserve"> животноводство</t>
  </si>
  <si>
    <t xml:space="preserve">МО «Первомайское" Кяхтинского района за  2015г. </t>
  </si>
  <si>
    <t>ТОС "Баин Булак"</t>
  </si>
  <si>
    <t xml:space="preserve">приобретение МУЗ. Аппаратура СДКс.Ара-Алцагат </t>
  </si>
  <si>
    <t>"___" ___________________ 2015год</t>
  </si>
  <si>
    <t xml:space="preserve">МО «Первомайское» Кяхтинского района за 9 месяцев 2015 г. </t>
  </si>
  <si>
    <t>117800 руб.? Отдел культуры</t>
  </si>
  <si>
    <r>
      <t>Показатели по промышленным предприятиям МО "</t>
    </r>
    <r>
      <rPr>
        <u val="single"/>
        <sz val="11"/>
        <color indexed="8"/>
        <rFont val="Calibri"/>
        <family val="2"/>
      </rPr>
      <t>Первомайское</t>
    </r>
    <r>
      <rPr>
        <sz val="11"/>
        <color theme="1"/>
        <rFont val="Calibri"/>
        <family val="2"/>
      </rPr>
      <t>" за 2015 год</t>
    </r>
  </si>
  <si>
    <t>ликвидированно</t>
  </si>
  <si>
    <t>МО "Первомайское" Кяхтинского района за 2015 год</t>
  </si>
  <si>
    <t>12 мес. 2015г.</t>
  </si>
  <si>
    <t>12 мес.2015 г./порог 12 мес 2015г.</t>
  </si>
  <si>
    <t>12 мес. 2015 г./ 12 мес 2014г.</t>
  </si>
  <si>
    <t>12 мес. 2015 г./ 12 мес 2007г.</t>
  </si>
  <si>
    <t xml:space="preserve">МО «Первомайское» Кяхтинского района за 2015 г. </t>
  </si>
  <si>
    <t>"____" _______________2016г.</t>
  </si>
  <si>
    <t>МО "Первомайское" по состоянию на 01.01.2016г.</t>
  </si>
  <si>
    <t>СДК с. Ара-Алцагат</t>
  </si>
  <si>
    <t>услуги культуры</t>
  </si>
  <si>
    <t>СК с. Первомайское"</t>
  </si>
  <si>
    <t>КФХ Балсанов В.П.</t>
  </si>
  <si>
    <t>перевод скота в основное стадо</t>
  </si>
  <si>
    <t>Покупка трактора МТЗ - 82 КФХ Раднатарова М.С.</t>
  </si>
  <si>
    <t>Покупка скота КФХ Раднатарова М.С.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</si>
</sst>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%"/>
    <numFmt numFmtId="174" formatCode="0.00000"/>
    <numFmt numFmtId="175" formatCode="0.000000"/>
    <numFmt numFmtId="176" formatCode="0.0000"/>
    <numFmt numFmtId="177" formatCode="0.000"/>
    <numFmt numFmtId="178" formatCode="0.0000000"/>
    <numFmt numFmtId="179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4" fillId="32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168" fontId="3" fillId="33" borderId="10" xfId="0" applyNumberFormat="1" applyFont="1" applyFill="1" applyBorder="1" applyAlignment="1">
      <alignment/>
    </xf>
    <xf numFmtId="168" fontId="3" fillId="34" borderId="10" xfId="0" applyNumberFormat="1" applyFont="1" applyFill="1" applyBorder="1" applyAlignment="1">
      <alignment/>
    </xf>
    <xf numFmtId="168" fontId="8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0" fontId="3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/>
    </xf>
    <xf numFmtId="10" fontId="9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8" fontId="9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168" fontId="6" fillId="34" borderId="10" xfId="0" applyNumberFormat="1" applyFont="1" applyFill="1" applyBorder="1" applyAlignment="1">
      <alignment/>
    </xf>
    <xf numFmtId="168" fontId="10" fillId="34" borderId="10" xfId="0" applyNumberFormat="1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168" fontId="3" fillId="35" borderId="10" xfId="0" applyNumberFormat="1" applyFont="1" applyFill="1" applyBorder="1" applyAlignment="1">
      <alignment/>
    </xf>
    <xf numFmtId="168" fontId="8" fillId="35" borderId="10" xfId="0" applyNumberFormat="1" applyFont="1" applyFill="1" applyBorder="1" applyAlignment="1">
      <alignment/>
    </xf>
    <xf numFmtId="168" fontId="9" fillId="35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4" fillId="0" borderId="12" xfId="0" applyFont="1" applyBorder="1" applyAlignment="1">
      <alignment/>
    </xf>
    <xf numFmtId="2" fontId="3" fillId="33" borderId="12" xfId="0" applyNumberFormat="1" applyFont="1" applyFill="1" applyBorder="1" applyAlignment="1">
      <alignment/>
    </xf>
    <xf numFmtId="168" fontId="3" fillId="33" borderId="12" xfId="0" applyNumberFormat="1" applyFont="1" applyFill="1" applyBorder="1" applyAlignment="1">
      <alignment/>
    </xf>
    <xf numFmtId="168" fontId="12" fillId="33" borderId="13" xfId="0" applyNumberFormat="1" applyFont="1" applyFill="1" applyBorder="1" applyAlignment="1">
      <alignment/>
    </xf>
    <xf numFmtId="168" fontId="12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3" fillId="33" borderId="15" xfId="0" applyNumberFormat="1" applyFont="1" applyFill="1" applyBorder="1" applyAlignment="1">
      <alignment/>
    </xf>
    <xf numFmtId="168" fontId="3" fillId="33" borderId="15" xfId="0" applyNumberFormat="1" applyFont="1" applyFill="1" applyBorder="1" applyAlignment="1">
      <alignment/>
    </xf>
    <xf numFmtId="168" fontId="12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34" borderId="15" xfId="0" applyFont="1" applyFill="1" applyBorder="1" applyAlignment="1">
      <alignment/>
    </xf>
    <xf numFmtId="10" fontId="3" fillId="34" borderId="15" xfId="0" applyNumberFormat="1" applyFont="1" applyFill="1" applyBorder="1" applyAlignment="1">
      <alignment/>
    </xf>
    <xf numFmtId="10" fontId="8" fillId="34" borderId="15" xfId="0" applyNumberFormat="1" applyFont="1" applyFill="1" applyBorder="1" applyAlignment="1">
      <alignment/>
    </xf>
    <xf numFmtId="10" fontId="9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168" fontId="3" fillId="34" borderId="15" xfId="0" applyNumberFormat="1" applyFont="1" applyFill="1" applyBorder="1" applyAlignment="1">
      <alignment/>
    </xf>
    <xf numFmtId="168" fontId="8" fillId="34" borderId="15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2" fontId="8" fillId="34" borderId="15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168" fontId="3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168" fontId="3" fillId="33" borderId="13" xfId="0" applyNumberFormat="1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168" fontId="9" fillId="34" borderId="15" xfId="0" applyNumberFormat="1" applyFont="1" applyFill="1" applyBorder="1" applyAlignment="1">
      <alignment/>
    </xf>
    <xf numFmtId="168" fontId="3" fillId="33" borderId="14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168" fontId="3" fillId="35" borderId="15" xfId="0" applyNumberFormat="1" applyFont="1" applyFill="1" applyBorder="1" applyAlignment="1">
      <alignment/>
    </xf>
    <xf numFmtId="168" fontId="8" fillId="35" borderId="15" xfId="0" applyNumberFormat="1" applyFont="1" applyFill="1" applyBorder="1" applyAlignment="1">
      <alignment/>
    </xf>
    <xf numFmtId="168" fontId="9" fillId="35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168" fontId="3" fillId="34" borderId="12" xfId="0" applyNumberFormat="1" applyFont="1" applyFill="1" applyBorder="1" applyAlignment="1">
      <alignment/>
    </xf>
    <xf numFmtId="168" fontId="8" fillId="34" borderId="12" xfId="0" applyNumberFormat="1" applyFont="1" applyFill="1" applyBorder="1" applyAlignment="1">
      <alignment/>
    </xf>
    <xf numFmtId="168" fontId="9" fillId="34" borderId="12" xfId="0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14" fillId="34" borderId="12" xfId="0" applyFont="1" applyFill="1" applyBorder="1" applyAlignment="1">
      <alignment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/>
    </xf>
    <xf numFmtId="168" fontId="14" fillId="34" borderId="15" xfId="0" applyNumberFormat="1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8" fillId="0" borderId="18" xfId="0" applyFont="1" applyBorder="1" applyAlignment="1">
      <alignment/>
    </xf>
    <xf numFmtId="2" fontId="3" fillId="33" borderId="18" xfId="0" applyNumberFormat="1" applyFont="1" applyFill="1" applyBorder="1" applyAlignment="1">
      <alignment/>
    </xf>
    <xf numFmtId="168" fontId="3" fillId="33" borderId="18" xfId="0" applyNumberFormat="1" applyFont="1" applyFill="1" applyBorder="1" applyAlignment="1">
      <alignment/>
    </xf>
    <xf numFmtId="168" fontId="3" fillId="33" borderId="19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9" fontId="3" fillId="34" borderId="15" xfId="58" applyFont="1" applyFill="1" applyBorder="1" applyAlignment="1">
      <alignment/>
    </xf>
    <xf numFmtId="9" fontId="8" fillId="34" borderId="15" xfId="58" applyFont="1" applyFill="1" applyBorder="1" applyAlignment="1">
      <alignment/>
    </xf>
    <xf numFmtId="9" fontId="12" fillId="34" borderId="15" xfId="58" applyFont="1" applyFill="1" applyBorder="1" applyAlignment="1">
      <alignment/>
    </xf>
    <xf numFmtId="0" fontId="1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2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/>
    </xf>
    <xf numFmtId="0" fontId="3" fillId="7" borderId="12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63" fillId="0" borderId="10" xfId="0" applyFont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15" fillId="0" borderId="12" xfId="0" applyFont="1" applyBorder="1" applyAlignment="1">
      <alignment/>
    </xf>
    <xf numFmtId="2" fontId="22" fillId="0" borderId="23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 wrapText="1"/>
    </xf>
    <xf numFmtId="0" fontId="49" fillId="0" borderId="0" xfId="42" applyAlignment="1">
      <alignment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0" fontId="8" fillId="34" borderId="10" xfId="0" applyNumberFormat="1" applyFont="1" applyFill="1" applyBorder="1" applyAlignment="1">
      <alignment horizontal="center"/>
    </xf>
    <xf numFmtId="10" fontId="9" fillId="34" borderId="10" xfId="0" applyNumberFormat="1" applyFont="1" applyFill="1" applyBorder="1" applyAlignment="1">
      <alignment horizontal="center"/>
    </xf>
    <xf numFmtId="10" fontId="8" fillId="34" borderId="15" xfId="0" applyNumberFormat="1" applyFont="1" applyFill="1" applyBorder="1" applyAlignment="1">
      <alignment horizontal="center"/>
    </xf>
    <xf numFmtId="10" fontId="9" fillId="34" borderId="15" xfId="0" applyNumberFormat="1" applyFont="1" applyFill="1" applyBorder="1" applyAlignment="1">
      <alignment horizontal="center"/>
    </xf>
    <xf numFmtId="168" fontId="3" fillId="34" borderId="15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168" fontId="8" fillId="34" borderId="15" xfId="0" applyNumberFormat="1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168" fontId="3" fillId="34" borderId="10" xfId="0" applyNumberFormat="1" applyFont="1" applyFill="1" applyBorder="1" applyAlignment="1">
      <alignment horizontal="center"/>
    </xf>
    <xf numFmtId="168" fontId="8" fillId="35" borderId="10" xfId="0" applyNumberFormat="1" applyFont="1" applyFill="1" applyBorder="1" applyAlignment="1">
      <alignment horizontal="center"/>
    </xf>
    <xf numFmtId="168" fontId="9" fillId="35" borderId="10" xfId="0" applyNumberFormat="1" applyFont="1" applyFill="1" applyBorder="1" applyAlignment="1">
      <alignment horizontal="center"/>
    </xf>
    <xf numFmtId="168" fontId="8" fillId="35" borderId="15" xfId="0" applyNumberFormat="1" applyFont="1" applyFill="1" applyBorder="1" applyAlignment="1">
      <alignment horizontal="center"/>
    </xf>
    <xf numFmtId="168" fontId="9" fillId="35" borderId="15" xfId="0" applyNumberFormat="1" applyFont="1" applyFill="1" applyBorder="1" applyAlignment="1">
      <alignment horizontal="center"/>
    </xf>
    <xf numFmtId="168" fontId="8" fillId="34" borderId="12" xfId="0" applyNumberFormat="1" applyFont="1" applyFill="1" applyBorder="1" applyAlignment="1">
      <alignment horizontal="center"/>
    </xf>
    <xf numFmtId="168" fontId="9" fillId="34" borderId="12" xfId="0" applyNumberFormat="1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168" fontId="6" fillId="34" borderId="10" xfId="0" applyNumberFormat="1" applyFont="1" applyFill="1" applyBorder="1" applyAlignment="1">
      <alignment horizontal="center"/>
    </xf>
    <xf numFmtId="168" fontId="10" fillId="34" borderId="10" xfId="0" applyNumberFormat="1" applyFont="1" applyFill="1" applyBorder="1" applyAlignment="1">
      <alignment horizontal="center"/>
    </xf>
    <xf numFmtId="168" fontId="14" fillId="34" borderId="15" xfId="0" applyNumberFormat="1" applyFont="1" applyFill="1" applyBorder="1" applyAlignment="1">
      <alignment horizontal="center"/>
    </xf>
    <xf numFmtId="1" fontId="8" fillId="34" borderId="15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34" borderId="15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9" fontId="8" fillId="34" borderId="15" xfId="58" applyFont="1" applyFill="1" applyBorder="1" applyAlignment="1">
      <alignment horizontal="center"/>
    </xf>
    <xf numFmtId="9" fontId="12" fillId="34" borderId="15" xfId="58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9" fontId="3" fillId="34" borderId="15" xfId="58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5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36" borderId="11" xfId="0" applyFill="1" applyBorder="1" applyAlignment="1">
      <alignment/>
    </xf>
    <xf numFmtId="0" fontId="4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/>
    </xf>
    <xf numFmtId="1" fontId="3" fillId="34" borderId="15" xfId="0" applyNumberFormat="1" applyFont="1" applyFill="1" applyBorder="1" applyAlignment="1">
      <alignment/>
    </xf>
    <xf numFmtId="9" fontId="3" fillId="34" borderId="10" xfId="0" applyNumberFormat="1" applyFont="1" applyFill="1" applyBorder="1" applyAlignment="1">
      <alignment/>
    </xf>
    <xf numFmtId="0" fontId="19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32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0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81000" y="37585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800100" y="3758565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6</xdr:col>
      <xdr:colOff>9525</xdr:colOff>
      <xdr:row>122</xdr:row>
      <xdr:rowOff>9525</xdr:rowOff>
    </xdr:to>
    <xdr:sp>
      <xdr:nvSpPr>
        <xdr:cNvPr id="3" name="Прямая соединительная линия 10"/>
        <xdr:cNvSpPr>
          <a:spLocks/>
        </xdr:cNvSpPr>
      </xdr:nvSpPr>
      <xdr:spPr>
        <a:xfrm flipV="1">
          <a:off x="3657600" y="37804725"/>
          <a:ext cx="1524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121</xdr:row>
      <xdr:rowOff>171450</xdr:rowOff>
    </xdr:from>
    <xdr:to>
      <xdr:col>9</xdr:col>
      <xdr:colOff>9525</xdr:colOff>
      <xdr:row>121</xdr:row>
      <xdr:rowOff>180975</xdr:rowOff>
    </xdr:to>
    <xdr:sp>
      <xdr:nvSpPr>
        <xdr:cNvPr id="4" name="Прямая соединительная линия 14"/>
        <xdr:cNvSpPr>
          <a:spLocks/>
        </xdr:cNvSpPr>
      </xdr:nvSpPr>
      <xdr:spPr>
        <a:xfrm>
          <a:off x="6448425" y="37785675"/>
          <a:ext cx="933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6</xdr:col>
      <xdr:colOff>9525</xdr:colOff>
      <xdr:row>122</xdr:row>
      <xdr:rowOff>9525</xdr:rowOff>
    </xdr:to>
    <xdr:sp>
      <xdr:nvSpPr>
        <xdr:cNvPr id="3" name="Прямая соединительная линия 3"/>
        <xdr:cNvSpPr>
          <a:spLocks/>
        </xdr:cNvSpPr>
      </xdr:nvSpPr>
      <xdr:spPr>
        <a:xfrm flipV="1">
          <a:off x="3657600" y="37661850"/>
          <a:ext cx="1524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121</xdr:row>
      <xdr:rowOff>171450</xdr:rowOff>
    </xdr:from>
    <xdr:to>
      <xdr:col>9</xdr:col>
      <xdr:colOff>9525</xdr:colOff>
      <xdr:row>121</xdr:row>
      <xdr:rowOff>180975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6448425" y="37642800"/>
          <a:ext cx="933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.bulagmo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13.140625" style="0" customWidth="1"/>
    <col min="4" max="4" width="14.00390625" style="0" customWidth="1"/>
    <col min="5" max="5" width="12.00390625" style="0" customWidth="1"/>
    <col min="6" max="6" width="12.421875" style="0" customWidth="1"/>
    <col min="7" max="7" width="13.28125" style="0" customWidth="1"/>
    <col min="8" max="8" width="13.421875" style="0" customWidth="1"/>
    <col min="9" max="9" width="22.421875" style="0" customWidth="1"/>
  </cols>
  <sheetData>
    <row r="3" ht="15">
      <c r="B3" t="s">
        <v>276</v>
      </c>
    </row>
    <row r="5" spans="1:9" s="188" customFormat="1" ht="60">
      <c r="A5" s="181" t="s">
        <v>1</v>
      </c>
      <c r="B5" s="181" t="s">
        <v>226</v>
      </c>
      <c r="C5" s="187" t="s">
        <v>227</v>
      </c>
      <c r="D5" s="187" t="s">
        <v>228</v>
      </c>
      <c r="E5" s="181" t="s">
        <v>229</v>
      </c>
      <c r="F5" s="181" t="s">
        <v>233</v>
      </c>
      <c r="G5" s="181" t="s">
        <v>230</v>
      </c>
      <c r="H5" s="187" t="s">
        <v>231</v>
      </c>
      <c r="I5" s="181" t="s">
        <v>232</v>
      </c>
    </row>
    <row r="6" spans="1:10" ht="45">
      <c r="A6" s="186">
        <v>1</v>
      </c>
      <c r="B6" s="162" t="s">
        <v>172</v>
      </c>
      <c r="C6" s="162"/>
      <c r="D6" s="162"/>
      <c r="E6" s="162"/>
      <c r="F6" s="192" t="e">
        <f>C6/G6</f>
        <v>#DIV/0!</v>
      </c>
      <c r="G6" s="162"/>
      <c r="H6" s="162"/>
      <c r="I6" s="193" t="s">
        <v>237</v>
      </c>
      <c r="J6" t="s">
        <v>277</v>
      </c>
    </row>
    <row r="7" spans="1:9" ht="15">
      <c r="A7" s="186">
        <v>2</v>
      </c>
      <c r="B7" s="162"/>
      <c r="C7" s="162"/>
      <c r="D7" s="162"/>
      <c r="E7" s="162"/>
      <c r="F7" s="192" t="e">
        <f aca="true" t="shared" si="0" ref="F7:F13">C7/G7</f>
        <v>#DIV/0!</v>
      </c>
      <c r="G7" s="162"/>
      <c r="H7" s="162"/>
      <c r="I7" s="162"/>
    </row>
    <row r="8" spans="1:9" ht="15">
      <c r="A8" s="186">
        <v>3</v>
      </c>
      <c r="B8" s="162"/>
      <c r="C8" s="162"/>
      <c r="D8" s="162"/>
      <c r="E8" s="162"/>
      <c r="F8" s="192" t="e">
        <f t="shared" si="0"/>
        <v>#DIV/0!</v>
      </c>
      <c r="G8" s="162"/>
      <c r="H8" s="162"/>
      <c r="I8" s="162"/>
    </row>
    <row r="9" spans="1:9" ht="15">
      <c r="A9" s="186">
        <v>4</v>
      </c>
      <c r="B9" s="162"/>
      <c r="C9" s="162"/>
      <c r="D9" s="162"/>
      <c r="E9" s="162"/>
      <c r="F9" s="192" t="e">
        <f t="shared" si="0"/>
        <v>#DIV/0!</v>
      </c>
      <c r="G9" s="162"/>
      <c r="H9" s="162"/>
      <c r="I9" s="162"/>
    </row>
    <row r="10" spans="1:9" ht="15">
      <c r="A10" s="186">
        <v>5</v>
      </c>
      <c r="B10" s="162"/>
      <c r="C10" s="162"/>
      <c r="D10" s="162"/>
      <c r="E10" s="162"/>
      <c r="F10" s="192" t="e">
        <f t="shared" si="0"/>
        <v>#DIV/0!</v>
      </c>
      <c r="G10" s="162"/>
      <c r="H10" s="162"/>
      <c r="I10" s="162"/>
    </row>
    <row r="11" spans="1:9" ht="15">
      <c r="A11" s="186">
        <v>6</v>
      </c>
      <c r="B11" s="162"/>
      <c r="C11" s="162"/>
      <c r="D11" s="162"/>
      <c r="E11" s="162"/>
      <c r="F11" s="192" t="e">
        <f t="shared" si="0"/>
        <v>#DIV/0!</v>
      </c>
      <c r="G11" s="162"/>
      <c r="H11" s="162"/>
      <c r="I11" s="162"/>
    </row>
    <row r="12" spans="1:9" ht="15">
      <c r="A12" s="186">
        <v>7</v>
      </c>
      <c r="B12" s="162"/>
      <c r="C12" s="162"/>
      <c r="D12" s="162"/>
      <c r="E12" s="162"/>
      <c r="F12" s="192" t="e">
        <f t="shared" si="0"/>
        <v>#DIV/0!</v>
      </c>
      <c r="G12" s="162"/>
      <c r="H12" s="162"/>
      <c r="I12" s="162"/>
    </row>
    <row r="13" spans="1:9" ht="15">
      <c r="A13" s="162"/>
      <c r="B13" s="162"/>
      <c r="C13" s="162"/>
      <c r="D13" s="162"/>
      <c r="E13" s="162"/>
      <c r="F13" s="192" t="e">
        <f t="shared" si="0"/>
        <v>#DIV/0!</v>
      </c>
      <c r="G13" s="162"/>
      <c r="H13" s="162"/>
      <c r="I13" s="162"/>
    </row>
    <row r="16" spans="2:7" ht="15">
      <c r="B16" t="s">
        <v>238</v>
      </c>
      <c r="D16" t="s">
        <v>235</v>
      </c>
      <c r="G16" t="s">
        <v>239</v>
      </c>
    </row>
    <row r="18" ht="15">
      <c r="D18" t="s">
        <v>234</v>
      </c>
    </row>
    <row r="20" ht="15">
      <c r="B20" t="s">
        <v>240</v>
      </c>
    </row>
    <row r="21" ht="15">
      <c r="B21" t="s">
        <v>241</v>
      </c>
    </row>
    <row r="22" ht="15">
      <c r="B22" s="194" t="s">
        <v>242</v>
      </c>
    </row>
  </sheetData>
  <sheetProtection/>
  <hyperlinks>
    <hyperlink ref="B22" r:id="rId1" display="е-mail.bulagmo@mail.ru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278"/>
  <sheetViews>
    <sheetView zoomScalePageLayoutView="0" workbookViewId="0" topLeftCell="A34">
      <selection activeCell="J104" sqref="J104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190" bestFit="1" customWidth="1"/>
    <col min="6" max="6" width="9.57421875" style="190" customWidth="1"/>
    <col min="7" max="7" width="10.140625" style="0" customWidth="1"/>
    <col min="8" max="9" width="11.421875" style="0" bestFit="1" customWidth="1"/>
  </cols>
  <sheetData>
    <row r="1" spans="1:9" ht="15">
      <c r="A1" s="296"/>
      <c r="B1" s="280"/>
      <c r="C1" s="280"/>
      <c r="D1" s="280"/>
      <c r="E1" s="280"/>
      <c r="F1" s="280"/>
      <c r="G1" s="280"/>
      <c r="H1" s="280"/>
      <c r="I1" s="280"/>
    </row>
    <row r="2" spans="1:9" ht="15">
      <c r="A2" s="292" t="s">
        <v>0</v>
      </c>
      <c r="B2" s="292"/>
      <c r="C2" s="292"/>
      <c r="D2" s="292"/>
      <c r="E2" s="292"/>
      <c r="F2" s="292"/>
      <c r="G2" s="292"/>
      <c r="H2" s="292"/>
      <c r="I2" s="292"/>
    </row>
    <row r="3" spans="1:9" ht="15">
      <c r="A3" s="292" t="s">
        <v>278</v>
      </c>
      <c r="B3" s="297"/>
      <c r="C3" s="297"/>
      <c r="D3" s="297"/>
      <c r="E3" s="297"/>
      <c r="F3" s="297"/>
      <c r="G3" s="297"/>
      <c r="H3" s="297"/>
      <c r="I3" s="297"/>
    </row>
    <row r="5" spans="1:9" ht="30" customHeight="1">
      <c r="A5" s="298" t="s">
        <v>1</v>
      </c>
      <c r="B5" s="300" t="s">
        <v>2</v>
      </c>
      <c r="C5" s="4" t="s">
        <v>3</v>
      </c>
      <c r="D5" s="11" t="s">
        <v>115</v>
      </c>
      <c r="E5" s="195" t="s">
        <v>246</v>
      </c>
      <c r="F5" s="196" t="s">
        <v>248</v>
      </c>
      <c r="G5" s="17" t="s">
        <v>4</v>
      </c>
      <c r="H5" s="17" t="s">
        <v>4</v>
      </c>
      <c r="I5" s="18" t="s">
        <v>4</v>
      </c>
    </row>
    <row r="6" spans="1:9" ht="35.25" thickBot="1">
      <c r="A6" s="299"/>
      <c r="B6" s="301"/>
      <c r="C6" s="46" t="s">
        <v>215</v>
      </c>
      <c r="D6" s="47" t="s">
        <v>216</v>
      </c>
      <c r="E6" s="47" t="s">
        <v>279</v>
      </c>
      <c r="F6" s="46" t="s">
        <v>279</v>
      </c>
      <c r="G6" s="48" t="s">
        <v>280</v>
      </c>
      <c r="H6" s="48" t="s">
        <v>281</v>
      </c>
      <c r="I6" s="49" t="s">
        <v>282</v>
      </c>
    </row>
    <row r="7" spans="1:9" ht="26.25">
      <c r="A7" s="293">
        <v>1</v>
      </c>
      <c r="B7" s="50" t="s">
        <v>5</v>
      </c>
      <c r="C7" s="51">
        <v>628</v>
      </c>
      <c r="D7" s="52">
        <v>400</v>
      </c>
      <c r="E7" s="197">
        <v>410</v>
      </c>
      <c r="F7" s="198">
        <v>410</v>
      </c>
      <c r="G7" s="54">
        <f>F7/E7*100</f>
        <v>100</v>
      </c>
      <c r="H7" s="55">
        <f>F7/D7*100</f>
        <v>102.49999999999999</v>
      </c>
      <c r="I7" s="56">
        <f>F7/C7*100</f>
        <v>65.28662420382165</v>
      </c>
    </row>
    <row r="8" spans="1:9" ht="15">
      <c r="A8" s="294"/>
      <c r="B8" s="7" t="s">
        <v>6</v>
      </c>
      <c r="C8" s="6">
        <v>12</v>
      </c>
      <c r="D8" s="10">
        <v>3</v>
      </c>
      <c r="E8" s="199">
        <v>5</v>
      </c>
      <c r="F8" s="191">
        <v>5</v>
      </c>
      <c r="G8" s="19">
        <f>F8/E8*100</f>
        <v>100</v>
      </c>
      <c r="H8" s="20">
        <f aca="true" t="shared" si="0" ref="H8:H74">F8/D8*100</f>
        <v>166.66666666666669</v>
      </c>
      <c r="I8" s="57">
        <f aca="true" t="shared" si="1" ref="I8:I74">F8/C8*100</f>
        <v>41.66666666666667</v>
      </c>
    </row>
    <row r="9" spans="1:9" ht="15">
      <c r="A9" s="294"/>
      <c r="B9" s="39" t="s">
        <v>113</v>
      </c>
      <c r="C9" s="40">
        <v>0</v>
      </c>
      <c r="D9" s="41">
        <v>0</v>
      </c>
      <c r="E9" s="200">
        <v>0</v>
      </c>
      <c r="F9" s="201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10" ht="15.75" thickBot="1">
      <c r="A10" s="295"/>
      <c r="B10" s="58" t="s">
        <v>7</v>
      </c>
      <c r="C10" s="59">
        <v>0</v>
      </c>
      <c r="D10" s="60">
        <v>-13</v>
      </c>
      <c r="E10" s="202">
        <v>5</v>
      </c>
      <c r="F10" s="203">
        <v>5</v>
      </c>
      <c r="G10" s="61">
        <f aca="true" t="shared" si="2" ref="G10:G75">F10/E10*100</f>
        <v>100</v>
      </c>
      <c r="H10" s="62">
        <f t="shared" si="0"/>
        <v>-38.46153846153847</v>
      </c>
      <c r="I10" s="63" t="e">
        <f t="shared" si="1"/>
        <v>#DIV/0!</v>
      </c>
      <c r="J10" s="185"/>
    </row>
    <row r="11" spans="1:9" ht="15">
      <c r="A11" s="293">
        <v>2</v>
      </c>
      <c r="B11" s="64" t="s">
        <v>8</v>
      </c>
      <c r="C11" s="51">
        <v>290</v>
      </c>
      <c r="D11" s="52">
        <v>207</v>
      </c>
      <c r="E11" s="204">
        <v>207</v>
      </c>
      <c r="F11" s="204">
        <v>207</v>
      </c>
      <c r="G11" s="54">
        <f t="shared" si="2"/>
        <v>100</v>
      </c>
      <c r="H11" s="55">
        <f t="shared" si="0"/>
        <v>100</v>
      </c>
      <c r="I11" s="56">
        <f t="shared" si="1"/>
        <v>71.37931034482759</v>
      </c>
    </row>
    <row r="12" spans="1:9" ht="15">
      <c r="A12" s="294"/>
      <c r="B12" s="7" t="s">
        <v>9</v>
      </c>
      <c r="C12" s="6">
        <v>159</v>
      </c>
      <c r="D12" s="10">
        <v>126</v>
      </c>
      <c r="E12" s="205">
        <v>126</v>
      </c>
      <c r="F12" s="205">
        <v>126</v>
      </c>
      <c r="G12" s="19">
        <f t="shared" si="2"/>
        <v>100</v>
      </c>
      <c r="H12" s="20">
        <f t="shared" si="0"/>
        <v>100</v>
      </c>
      <c r="I12" s="57">
        <f t="shared" si="1"/>
        <v>79.24528301886792</v>
      </c>
    </row>
    <row r="13" spans="1:9" ht="15">
      <c r="A13" s="294"/>
      <c r="B13" s="7" t="s">
        <v>10</v>
      </c>
      <c r="C13" s="6">
        <v>17</v>
      </c>
      <c r="D13" s="10">
        <v>10</v>
      </c>
      <c r="E13" s="205">
        <v>10</v>
      </c>
      <c r="F13" s="205">
        <v>10</v>
      </c>
      <c r="G13" s="19">
        <f t="shared" si="2"/>
        <v>100</v>
      </c>
      <c r="H13" s="20">
        <f t="shared" si="0"/>
        <v>100</v>
      </c>
      <c r="I13" s="57">
        <f t="shared" si="1"/>
        <v>58.82352941176471</v>
      </c>
    </row>
    <row r="14" spans="1:9" ht="15">
      <c r="A14" s="294"/>
      <c r="B14" s="7" t="s">
        <v>11</v>
      </c>
      <c r="C14" s="6">
        <v>2</v>
      </c>
      <c r="D14" s="10">
        <v>4</v>
      </c>
      <c r="E14" s="205">
        <v>3</v>
      </c>
      <c r="F14" s="205">
        <v>3</v>
      </c>
      <c r="G14" s="19">
        <f t="shared" si="2"/>
        <v>100</v>
      </c>
      <c r="H14" s="20">
        <f t="shared" si="0"/>
        <v>75</v>
      </c>
      <c r="I14" s="57">
        <f t="shared" si="1"/>
        <v>150</v>
      </c>
    </row>
    <row r="15" spans="1:9" ht="26.25">
      <c r="A15" s="294"/>
      <c r="B15" s="8" t="s">
        <v>12</v>
      </c>
      <c r="C15" s="180">
        <f>C12+C14</f>
        <v>161</v>
      </c>
      <c r="D15" s="180">
        <v>130</v>
      </c>
      <c r="E15" s="206">
        <f>E12+E14</f>
        <v>129</v>
      </c>
      <c r="F15" s="206">
        <f>F12+F14</f>
        <v>129</v>
      </c>
      <c r="G15" s="19">
        <f t="shared" si="2"/>
        <v>100</v>
      </c>
      <c r="H15" s="20">
        <f t="shared" si="0"/>
        <v>99.23076923076923</v>
      </c>
      <c r="I15" s="57">
        <f t="shared" si="1"/>
        <v>80.12422360248446</v>
      </c>
    </row>
    <row r="16" spans="1:9" ht="26.25">
      <c r="A16" s="294"/>
      <c r="B16" s="23" t="s">
        <v>13</v>
      </c>
      <c r="C16" s="24">
        <f>C14/C15</f>
        <v>0.012422360248447204</v>
      </c>
      <c r="D16" s="25">
        <v>0.03076923076923077</v>
      </c>
      <c r="E16" s="207">
        <f>E14/E15</f>
        <v>0.023255813953488372</v>
      </c>
      <c r="F16" s="208">
        <f>F14/F15</f>
        <v>0.023255813953488372</v>
      </c>
      <c r="G16" s="19">
        <f t="shared" si="2"/>
        <v>100</v>
      </c>
      <c r="H16" s="20">
        <f t="shared" si="0"/>
        <v>75.5813953488372</v>
      </c>
      <c r="I16" s="57">
        <f t="shared" si="1"/>
        <v>187.2093023255814</v>
      </c>
    </row>
    <row r="17" spans="1:9" ht="15.75" thickBot="1">
      <c r="A17" s="295"/>
      <c r="B17" s="65" t="s">
        <v>14</v>
      </c>
      <c r="C17" s="66">
        <f>C13/C15</f>
        <v>0.10559006211180125</v>
      </c>
      <c r="D17" s="67">
        <v>0.07692307692307693</v>
      </c>
      <c r="E17" s="209">
        <f>E13/E15</f>
        <v>0.07751937984496124</v>
      </c>
      <c r="F17" s="210">
        <f>F13/F15</f>
        <v>0.07751937984496124</v>
      </c>
      <c r="G17" s="61">
        <f t="shared" si="2"/>
        <v>100</v>
      </c>
      <c r="H17" s="62">
        <f t="shared" si="0"/>
        <v>100.7751937984496</v>
      </c>
      <c r="I17" s="63">
        <f t="shared" si="1"/>
        <v>73.41541267669858</v>
      </c>
    </row>
    <row r="18" spans="1:9" ht="15">
      <c r="A18" s="293">
        <v>3</v>
      </c>
      <c r="B18" s="64" t="s">
        <v>15</v>
      </c>
      <c r="C18" s="51">
        <v>2560</v>
      </c>
      <c r="D18" s="52">
        <v>13970</v>
      </c>
      <c r="E18" s="263">
        <v>27000</v>
      </c>
      <c r="F18" s="264">
        <v>27550</v>
      </c>
      <c r="G18" s="54">
        <f t="shared" si="2"/>
        <v>102.03703703703704</v>
      </c>
      <c r="H18" s="55">
        <f t="shared" si="0"/>
        <v>197.2083035075161</v>
      </c>
      <c r="I18" s="56">
        <f t="shared" si="1"/>
        <v>1076.171875</v>
      </c>
    </row>
    <row r="19" spans="1:9" ht="26.25" thickBot="1">
      <c r="A19" s="295"/>
      <c r="B19" s="69" t="s">
        <v>16</v>
      </c>
      <c r="C19" s="70">
        <f>C18/C12/12*1000</f>
        <v>1341.7190775681343</v>
      </c>
      <c r="D19" s="70">
        <v>9239.417989417989</v>
      </c>
      <c r="E19" s="211">
        <v>9240</v>
      </c>
      <c r="F19" s="211">
        <v>9253.7</v>
      </c>
      <c r="G19" s="61">
        <f t="shared" si="2"/>
        <v>100.1482683982684</v>
      </c>
      <c r="H19" s="62">
        <f t="shared" si="0"/>
        <v>100.15457695060846</v>
      </c>
      <c r="I19" s="63">
        <f t="shared" si="1"/>
        <v>689.6898281250001</v>
      </c>
    </row>
    <row r="20" spans="1:9" ht="26.25">
      <c r="A20" s="293">
        <v>4</v>
      </c>
      <c r="B20" s="50" t="s">
        <v>20</v>
      </c>
      <c r="C20" s="51">
        <v>6342</v>
      </c>
      <c r="D20" s="52">
        <v>37078</v>
      </c>
      <c r="E20" s="263">
        <v>40200</v>
      </c>
      <c r="F20" s="264">
        <v>41280</v>
      </c>
      <c r="G20" s="54">
        <f t="shared" si="2"/>
        <v>102.6865671641791</v>
      </c>
      <c r="H20" s="55">
        <f t="shared" si="0"/>
        <v>111.3328658503695</v>
      </c>
      <c r="I20" s="56">
        <f t="shared" si="1"/>
        <v>650.898770104068</v>
      </c>
    </row>
    <row r="21" spans="1:9" ht="15.75" thickBot="1">
      <c r="A21" s="295"/>
      <c r="B21" s="74" t="s">
        <v>17</v>
      </c>
      <c r="C21" s="75">
        <f>C20/C7/12*1000</f>
        <v>841.56050955414</v>
      </c>
      <c r="D21" s="75">
        <v>7724.583333333332</v>
      </c>
      <c r="E21" s="212">
        <f>E20/E7/12*1000</f>
        <v>8170.7317073170725</v>
      </c>
      <c r="F21" s="212">
        <f>F20/F7/12*1000</f>
        <v>8390.243902439024</v>
      </c>
      <c r="G21" s="61">
        <f t="shared" si="2"/>
        <v>102.68656716417912</v>
      </c>
      <c r="H21" s="62">
        <f t="shared" si="0"/>
        <v>108.61743009792147</v>
      </c>
      <c r="I21" s="78">
        <f t="shared" si="1"/>
        <v>996.9864088423287</v>
      </c>
    </row>
    <row r="22" spans="1:9" ht="39">
      <c r="A22" s="293">
        <v>5</v>
      </c>
      <c r="B22" s="79" t="s">
        <v>18</v>
      </c>
      <c r="C22" s="51">
        <v>70</v>
      </c>
      <c r="D22" s="52">
        <v>52</v>
      </c>
      <c r="E22" s="204">
        <v>50</v>
      </c>
      <c r="F22" s="265">
        <v>51</v>
      </c>
      <c r="G22" s="54">
        <f t="shared" si="2"/>
        <v>102</v>
      </c>
      <c r="H22" s="55">
        <f t="shared" si="0"/>
        <v>98.07692307692307</v>
      </c>
      <c r="I22" s="80">
        <f t="shared" si="1"/>
        <v>72.85714285714285</v>
      </c>
    </row>
    <row r="23" spans="1:9" ht="27" thickBot="1">
      <c r="A23" s="295"/>
      <c r="B23" s="81" t="s">
        <v>21</v>
      </c>
      <c r="C23" s="70">
        <f>C22/C7*100</f>
        <v>11.146496815286625</v>
      </c>
      <c r="D23" s="71">
        <v>13</v>
      </c>
      <c r="E23" s="213">
        <f>E22/E7*100</f>
        <v>12.195121951219512</v>
      </c>
      <c r="F23" s="214">
        <f>F22/F7*100</f>
        <v>12.439024390243903</v>
      </c>
      <c r="G23" s="61">
        <f t="shared" si="2"/>
        <v>102</v>
      </c>
      <c r="H23" s="62">
        <f t="shared" si="0"/>
        <v>95.68480300187618</v>
      </c>
      <c r="I23" s="78">
        <f t="shared" si="1"/>
        <v>111.595818815331</v>
      </c>
    </row>
    <row r="24" spans="1:9" ht="36.75" customHeight="1">
      <c r="A24" s="302">
        <v>6</v>
      </c>
      <c r="B24" s="98" t="s">
        <v>19</v>
      </c>
      <c r="C24" s="95"/>
      <c r="D24" s="96"/>
      <c r="E24" s="215"/>
      <c r="F24" s="216"/>
      <c r="G24" s="54"/>
      <c r="H24" s="55"/>
      <c r="I24" s="80"/>
    </row>
    <row r="25" spans="1:9" ht="15">
      <c r="A25" s="303"/>
      <c r="B25" s="9" t="s">
        <v>23</v>
      </c>
      <c r="C25" s="6">
        <v>0</v>
      </c>
      <c r="D25" s="10">
        <v>11</v>
      </c>
      <c r="E25" s="205">
        <v>0</v>
      </c>
      <c r="F25" s="217">
        <v>0</v>
      </c>
      <c r="G25" s="19" t="e">
        <f t="shared" si="2"/>
        <v>#DIV/0!</v>
      </c>
      <c r="H25" s="20">
        <f t="shared" si="0"/>
        <v>0</v>
      </c>
      <c r="I25" s="83" t="e">
        <f t="shared" si="1"/>
        <v>#DIV/0!</v>
      </c>
    </row>
    <row r="26" spans="1:9" ht="15">
      <c r="A26" s="303"/>
      <c r="B26" s="7" t="s">
        <v>22</v>
      </c>
      <c r="C26" s="6"/>
      <c r="D26" s="10"/>
      <c r="E26" s="199"/>
      <c r="F26" s="218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10" ht="15">
      <c r="A27" s="303"/>
      <c r="B27" s="7" t="s">
        <v>207</v>
      </c>
      <c r="C27" s="6"/>
      <c r="D27" s="10"/>
      <c r="E27" s="199"/>
      <c r="F27" s="218"/>
      <c r="G27" s="19" t="e">
        <f t="shared" si="2"/>
        <v>#DIV/0!</v>
      </c>
      <c r="H27" s="20" t="e">
        <f t="shared" si="0"/>
        <v>#DIV/0!</v>
      </c>
      <c r="I27" s="83" t="e">
        <f t="shared" si="1"/>
        <v>#DIV/0!</v>
      </c>
      <c r="J27" s="185"/>
    </row>
    <row r="28" spans="1:9" ht="15">
      <c r="A28" s="303"/>
      <c r="B28" s="7" t="s">
        <v>25</v>
      </c>
      <c r="C28" s="6"/>
      <c r="D28" s="10"/>
      <c r="E28" s="199"/>
      <c r="F28" s="218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303"/>
      <c r="B29" s="7" t="s">
        <v>26</v>
      </c>
      <c r="C29" s="6"/>
      <c r="D29" s="10"/>
      <c r="E29" s="199"/>
      <c r="F29" s="218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303"/>
      <c r="B30" s="7" t="s">
        <v>27</v>
      </c>
      <c r="C30" s="6"/>
      <c r="D30" s="10"/>
      <c r="E30" s="199"/>
      <c r="F30" s="218"/>
      <c r="G30" s="19" t="e">
        <f t="shared" si="2"/>
        <v>#DIV/0!</v>
      </c>
      <c r="H30" s="20" t="e">
        <f t="shared" si="0"/>
        <v>#DIV/0!</v>
      </c>
      <c r="I30" s="83" t="e">
        <f t="shared" si="1"/>
        <v>#DIV/0!</v>
      </c>
    </row>
    <row r="31" spans="1:9" ht="15">
      <c r="A31" s="303"/>
      <c r="B31" s="8" t="s">
        <v>208</v>
      </c>
      <c r="C31" s="6"/>
      <c r="D31" s="10"/>
      <c r="E31" s="199"/>
      <c r="F31" s="218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303"/>
      <c r="B32" s="7" t="s">
        <v>29</v>
      </c>
      <c r="C32" s="6"/>
      <c r="D32" s="10"/>
      <c r="E32" s="199"/>
      <c r="F32" s="218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303"/>
      <c r="B33" s="7" t="s">
        <v>30</v>
      </c>
      <c r="C33" s="6"/>
      <c r="D33" s="10"/>
      <c r="E33" s="199"/>
      <c r="F33" s="218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303"/>
      <c r="B34" s="28" t="s">
        <v>31</v>
      </c>
      <c r="C34" s="32">
        <f>SUM(C35:C43)</f>
        <v>0</v>
      </c>
      <c r="D34" s="33">
        <v>418</v>
      </c>
      <c r="E34" s="219">
        <f>SUM(E35:E43)</f>
        <v>0</v>
      </c>
      <c r="F34" s="219">
        <f>SUM(F35:F43)</f>
        <v>0</v>
      </c>
      <c r="G34" s="19" t="e">
        <f t="shared" si="2"/>
        <v>#DIV/0!</v>
      </c>
      <c r="H34" s="20">
        <f t="shared" si="0"/>
        <v>0</v>
      </c>
      <c r="I34" s="83" t="e">
        <f t="shared" si="1"/>
        <v>#DIV/0!</v>
      </c>
    </row>
    <row r="35" spans="1:9" ht="15">
      <c r="A35" s="303"/>
      <c r="B35" s="7" t="s">
        <v>32</v>
      </c>
      <c r="C35" s="6">
        <v>0</v>
      </c>
      <c r="D35" s="6">
        <v>418</v>
      </c>
      <c r="E35" s="205">
        <v>0</v>
      </c>
      <c r="F35" s="205">
        <v>0</v>
      </c>
      <c r="G35" s="19" t="e">
        <f t="shared" si="2"/>
        <v>#DIV/0!</v>
      </c>
      <c r="H35" s="20">
        <f t="shared" si="0"/>
        <v>0</v>
      </c>
      <c r="I35" s="83" t="e">
        <f t="shared" si="1"/>
        <v>#DIV/0!</v>
      </c>
    </row>
    <row r="36" spans="1:9" ht="15">
      <c r="A36" s="303"/>
      <c r="B36" s="7" t="s">
        <v>33</v>
      </c>
      <c r="C36" s="6"/>
      <c r="D36" s="6"/>
      <c r="E36" s="199"/>
      <c r="F36" s="191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303"/>
      <c r="B37" s="7" t="s">
        <v>207</v>
      </c>
      <c r="C37" s="6"/>
      <c r="D37" s="6"/>
      <c r="E37" s="199"/>
      <c r="F37" s="191"/>
      <c r="G37" s="19" t="e">
        <f t="shared" si="2"/>
        <v>#DIV/0!</v>
      </c>
      <c r="H37" s="20" t="e">
        <f t="shared" si="0"/>
        <v>#DIV/0!</v>
      </c>
      <c r="I37" s="83" t="e">
        <f t="shared" si="1"/>
        <v>#DIV/0!</v>
      </c>
    </row>
    <row r="38" spans="1:9" ht="15">
      <c r="A38" s="303"/>
      <c r="B38" s="7" t="s">
        <v>35</v>
      </c>
      <c r="C38" s="6"/>
      <c r="D38" s="6"/>
      <c r="E38" s="199"/>
      <c r="F38" s="191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303"/>
      <c r="B39" s="7" t="s">
        <v>36</v>
      </c>
      <c r="C39" s="6"/>
      <c r="D39" s="6"/>
      <c r="E39" s="199"/>
      <c r="F39" s="191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303"/>
      <c r="B40" s="7" t="s">
        <v>37</v>
      </c>
      <c r="C40" s="6"/>
      <c r="D40" s="6"/>
      <c r="E40" s="199"/>
      <c r="F40" s="191"/>
      <c r="G40" s="19" t="e">
        <f t="shared" si="2"/>
        <v>#DIV/0!</v>
      </c>
      <c r="H40" s="20" t="e">
        <f t="shared" si="0"/>
        <v>#DIV/0!</v>
      </c>
      <c r="I40" s="83" t="e">
        <f t="shared" si="1"/>
        <v>#DIV/0!</v>
      </c>
    </row>
    <row r="41" spans="1:9" ht="15">
      <c r="A41" s="303"/>
      <c r="B41" s="8" t="s">
        <v>204</v>
      </c>
      <c r="C41" s="6"/>
      <c r="D41" s="6"/>
      <c r="E41" s="199"/>
      <c r="F41" s="191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303"/>
      <c r="B42" s="7" t="s">
        <v>38</v>
      </c>
      <c r="C42" s="6"/>
      <c r="D42" s="6"/>
      <c r="E42" s="199"/>
      <c r="F42" s="191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303"/>
      <c r="B43" s="7" t="s">
        <v>39</v>
      </c>
      <c r="C43" s="6"/>
      <c r="D43" s="6"/>
      <c r="E43" s="199"/>
      <c r="F43" s="191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303"/>
      <c r="B44" s="23" t="s">
        <v>40</v>
      </c>
      <c r="C44" s="32">
        <f>C45+C46+C47</f>
        <v>13889.5</v>
      </c>
      <c r="D44" s="32">
        <v>47913.15</v>
      </c>
      <c r="E44" s="220">
        <f>E45+E46+E47</f>
        <v>47914</v>
      </c>
      <c r="F44" s="220">
        <f>F45+F46+F47</f>
        <v>44764.075</v>
      </c>
      <c r="G44" s="19">
        <f t="shared" si="2"/>
        <v>93.42587761405852</v>
      </c>
      <c r="H44" s="20">
        <f t="shared" si="0"/>
        <v>93.42753502952738</v>
      </c>
      <c r="I44" s="83">
        <f t="shared" si="1"/>
        <v>322.28715936498793</v>
      </c>
    </row>
    <row r="45" spans="1:9" ht="15">
      <c r="A45" s="303"/>
      <c r="B45" s="7" t="s">
        <v>170</v>
      </c>
      <c r="C45" s="6">
        <v>1192</v>
      </c>
      <c r="D45" s="10">
        <v>0</v>
      </c>
      <c r="E45" s="221">
        <v>0</v>
      </c>
      <c r="F45" s="219">
        <f>'4 вал.прод'!D21</f>
        <v>0</v>
      </c>
      <c r="G45" s="19" t="e">
        <f t="shared" si="2"/>
        <v>#DIV/0!</v>
      </c>
      <c r="H45" s="20" t="e">
        <f t="shared" si="0"/>
        <v>#DIV/0!</v>
      </c>
      <c r="I45" s="83">
        <f t="shared" si="1"/>
        <v>0</v>
      </c>
    </row>
    <row r="46" spans="1:9" ht="15">
      <c r="A46" s="303"/>
      <c r="B46" s="7" t="s">
        <v>41</v>
      </c>
      <c r="C46" s="6">
        <v>1105</v>
      </c>
      <c r="D46" s="10">
        <v>16294.380000000001</v>
      </c>
      <c r="E46" s="222">
        <v>16295</v>
      </c>
      <c r="F46" s="223">
        <f>'4 вал.прод'!D57</f>
        <v>9272.55</v>
      </c>
      <c r="G46" s="19">
        <f t="shared" si="2"/>
        <v>56.904265111997546</v>
      </c>
      <c r="H46" s="20">
        <f t="shared" si="0"/>
        <v>56.90643031523751</v>
      </c>
      <c r="I46" s="83">
        <f t="shared" si="1"/>
        <v>839.1447963800905</v>
      </c>
    </row>
    <row r="47" spans="1:9" ht="15">
      <c r="A47" s="303"/>
      <c r="B47" s="7" t="s">
        <v>42</v>
      </c>
      <c r="C47" s="6">
        <v>11592.5</v>
      </c>
      <c r="D47" s="10">
        <v>31618.77</v>
      </c>
      <c r="E47" s="222">
        <v>31619</v>
      </c>
      <c r="F47" s="223">
        <f>'4 вал.прод'!D39</f>
        <v>35491.525</v>
      </c>
      <c r="G47" s="19">
        <f>F47/E47*100</f>
        <v>112.24746196906924</v>
      </c>
      <c r="H47" s="20">
        <f>F47/D47*100</f>
        <v>112.24827847509565</v>
      </c>
      <c r="I47" s="83">
        <f>F47/C47*100</f>
        <v>306.1593702825102</v>
      </c>
    </row>
    <row r="48" spans="1:9" ht="15">
      <c r="A48" s="303"/>
      <c r="B48" s="28" t="s">
        <v>43</v>
      </c>
      <c r="C48" s="32">
        <f>C44+C34</f>
        <v>13889.5</v>
      </c>
      <c r="D48" s="33">
        <v>48331.15</v>
      </c>
      <c r="E48" s="224">
        <f>E44+E34</f>
        <v>47914</v>
      </c>
      <c r="F48" s="223">
        <f>F44+F34</f>
        <v>44764.075</v>
      </c>
      <c r="G48" s="19">
        <f>F48/E48*100</f>
        <v>93.42587761405852</v>
      </c>
      <c r="H48" s="20">
        <f>F48/D48*100</f>
        <v>92.61951143310266</v>
      </c>
      <c r="I48" s="83">
        <f>F48/C48*100</f>
        <v>322.28715936498793</v>
      </c>
    </row>
    <row r="49" spans="1:9" ht="15">
      <c r="A49" s="303"/>
      <c r="B49" s="28" t="s">
        <v>17</v>
      </c>
      <c r="C49" s="21">
        <f>C47/C7/12*1000</f>
        <v>1538.2829087048833</v>
      </c>
      <c r="D49" s="21">
        <v>6587.24375</v>
      </c>
      <c r="E49" s="225">
        <f>E47/E7/12*1000</f>
        <v>6426.626016260163</v>
      </c>
      <c r="F49" s="225">
        <f>F47/F7/12*1000</f>
        <v>7213.724593495935</v>
      </c>
      <c r="G49" s="19">
        <f t="shared" si="2"/>
        <v>112.24746196906924</v>
      </c>
      <c r="H49" s="20">
        <f t="shared" si="0"/>
        <v>109.51051558545916</v>
      </c>
      <c r="I49" s="83">
        <f t="shared" si="1"/>
        <v>468.94654765223515</v>
      </c>
    </row>
    <row r="50" spans="1:9" ht="15">
      <c r="A50" s="303"/>
      <c r="B50" s="39" t="s">
        <v>117</v>
      </c>
      <c r="C50" s="43"/>
      <c r="D50" s="44">
        <v>15378</v>
      </c>
      <c r="E50" s="226">
        <v>15379</v>
      </c>
      <c r="F50" s="227">
        <f>'4 вал.прод'!D87</f>
        <v>16470</v>
      </c>
      <c r="G50" s="19">
        <f>F50/E50*100</f>
        <v>107.09408934261005</v>
      </c>
      <c r="H50" s="20">
        <f>F50/D50*100</f>
        <v>107.10105345298477</v>
      </c>
      <c r="I50" s="83" t="e">
        <f>F50/C50*100</f>
        <v>#DIV/0!</v>
      </c>
    </row>
    <row r="51" spans="1:9" ht="15.75" thickBot="1">
      <c r="A51" s="304"/>
      <c r="B51" s="84" t="s">
        <v>118</v>
      </c>
      <c r="C51" s="85"/>
      <c r="D51" s="86">
        <v>18665.8</v>
      </c>
      <c r="E51" s="228">
        <v>18666</v>
      </c>
      <c r="F51" s="229">
        <f>'4 вал.прод'!D86</f>
        <v>22011.7</v>
      </c>
      <c r="G51" s="61">
        <f>F51/E51*100</f>
        <v>117.92403300117861</v>
      </c>
      <c r="H51" s="62">
        <f>F51/D51*100</f>
        <v>117.9252965316247</v>
      </c>
      <c r="I51" s="78" t="e">
        <f>F51/C51*100</f>
        <v>#DIV/0!</v>
      </c>
    </row>
    <row r="52" spans="1:9" ht="26.25">
      <c r="A52" s="293">
        <v>7</v>
      </c>
      <c r="B52" s="88" t="s">
        <v>44</v>
      </c>
      <c r="C52" s="89">
        <f>C47/C53</f>
        <v>445.86538461538464</v>
      </c>
      <c r="D52" s="90">
        <v>1505.6557142857143</v>
      </c>
      <c r="E52" s="230">
        <f>E47/E53</f>
        <v>1505.6666666666667</v>
      </c>
      <c r="F52" s="231">
        <f>F47/F53</f>
        <v>1613.2511363636365</v>
      </c>
      <c r="G52" s="54">
        <f t="shared" si="2"/>
        <v>107.14530460683882</v>
      </c>
      <c r="H52" s="55">
        <f t="shared" si="0"/>
        <v>107.14608399895494</v>
      </c>
      <c r="I52" s="80">
        <f t="shared" si="1"/>
        <v>361.82471033387577</v>
      </c>
    </row>
    <row r="53" spans="1:9" ht="52.5" thickBot="1">
      <c r="A53" s="295"/>
      <c r="B53" s="92" t="s">
        <v>45</v>
      </c>
      <c r="C53" s="59">
        <v>26</v>
      </c>
      <c r="D53" s="60">
        <v>21</v>
      </c>
      <c r="E53" s="232">
        <v>21</v>
      </c>
      <c r="F53" s="232">
        <v>22</v>
      </c>
      <c r="G53" s="61">
        <f t="shared" si="2"/>
        <v>104.76190476190477</v>
      </c>
      <c r="H53" s="62">
        <f t="shared" si="0"/>
        <v>104.76190476190477</v>
      </c>
      <c r="I53" s="78">
        <f t="shared" si="1"/>
        <v>84.61538461538461</v>
      </c>
    </row>
    <row r="54" spans="1:9" ht="15">
      <c r="A54" s="293">
        <v>8</v>
      </c>
      <c r="B54" s="93" t="s">
        <v>46</v>
      </c>
      <c r="C54" s="51">
        <v>2516</v>
      </c>
      <c r="D54" s="52">
        <v>24180</v>
      </c>
      <c r="E54" s="197">
        <v>24500</v>
      </c>
      <c r="F54" s="197">
        <v>25020</v>
      </c>
      <c r="G54" s="54">
        <f t="shared" si="2"/>
        <v>102.12244897959184</v>
      </c>
      <c r="H54" s="55">
        <f t="shared" si="0"/>
        <v>103.47394540942929</v>
      </c>
      <c r="I54" s="80">
        <f t="shared" si="1"/>
        <v>994.4356120826709</v>
      </c>
    </row>
    <row r="55" spans="1:9" ht="15.75" thickBot="1">
      <c r="A55" s="295"/>
      <c r="B55" s="74" t="s">
        <v>17</v>
      </c>
      <c r="C55" s="70">
        <f>C54/C7/12*1000</f>
        <v>333.86411889596604</v>
      </c>
      <c r="D55" s="70">
        <v>5037.500000000001</v>
      </c>
      <c r="E55" s="211">
        <f>E54/E7/12*1000</f>
        <v>4979.674796747967</v>
      </c>
      <c r="F55" s="211">
        <f>F54/F7/12*1000</f>
        <v>5085.365853658536</v>
      </c>
      <c r="G55" s="61">
        <f t="shared" si="2"/>
        <v>102.12244897959184</v>
      </c>
      <c r="H55" s="62">
        <f t="shared" si="0"/>
        <v>100.9501906433456</v>
      </c>
      <c r="I55" s="78">
        <f t="shared" si="1"/>
        <v>1523.1843033851642</v>
      </c>
    </row>
    <row r="56" spans="1:9" ht="15">
      <c r="A56" s="293">
        <v>9</v>
      </c>
      <c r="B56" s="94" t="s">
        <v>47</v>
      </c>
      <c r="C56" s="95">
        <f>C58+C66+C67+C68+C69+C72+C73+C74+C75+C76+C77+C78</f>
        <v>50</v>
      </c>
      <c r="D56" s="96">
        <v>2352</v>
      </c>
      <c r="E56" s="215">
        <f>E58+E66+E67+E68+E69+E72+E73+E74+E75+E76+E77+E78</f>
        <v>3895.6</v>
      </c>
      <c r="F56" s="233">
        <f>F58+F66+F67+F68+F69+F72+F73+F74+F75+F76+F77+F78</f>
        <v>4440.2</v>
      </c>
      <c r="G56" s="54">
        <f t="shared" si="2"/>
        <v>113.97987473046514</v>
      </c>
      <c r="H56" s="55">
        <f t="shared" si="0"/>
        <v>188.78401360544217</v>
      </c>
      <c r="I56" s="80">
        <f t="shared" si="1"/>
        <v>8880.4</v>
      </c>
    </row>
    <row r="57" spans="1:9" ht="15">
      <c r="A57" s="294"/>
      <c r="B57" s="28" t="s">
        <v>17</v>
      </c>
      <c r="C57" s="21">
        <f>C56/C7*1000/12</f>
        <v>6.634819532908704</v>
      </c>
      <c r="D57" s="21">
        <v>490</v>
      </c>
      <c r="E57" s="225">
        <f>E56/E7*1000/12</f>
        <v>791.7886178861789</v>
      </c>
      <c r="F57" s="225">
        <f>F56/F7*1000/12</f>
        <v>902.479674796748</v>
      </c>
      <c r="G57" s="19">
        <f t="shared" si="2"/>
        <v>113.97987473046514</v>
      </c>
      <c r="H57" s="20">
        <f t="shared" si="0"/>
        <v>184.17952546872408</v>
      </c>
      <c r="I57" s="83">
        <f t="shared" si="1"/>
        <v>13602.173658536589</v>
      </c>
    </row>
    <row r="58" spans="1:9" ht="15">
      <c r="A58" s="294"/>
      <c r="B58" s="28" t="s">
        <v>48</v>
      </c>
      <c r="C58" s="32">
        <f>SUM(C59:C65)</f>
        <v>0</v>
      </c>
      <c r="D58" s="33">
        <v>0</v>
      </c>
      <c r="E58" s="219">
        <f>SUM(E59:E65)</f>
        <v>0</v>
      </c>
      <c r="F58" s="220">
        <f>SUM(F59:F65)</f>
        <v>0</v>
      </c>
      <c r="G58" s="19" t="e">
        <f t="shared" si="2"/>
        <v>#DIV/0!</v>
      </c>
      <c r="H58" s="20" t="e">
        <f t="shared" si="0"/>
        <v>#DIV/0!</v>
      </c>
      <c r="I58" s="83" t="e">
        <f t="shared" si="1"/>
        <v>#DIV/0!</v>
      </c>
    </row>
    <row r="59" spans="1:10" ht="15">
      <c r="A59" s="294"/>
      <c r="B59" s="7" t="s">
        <v>49</v>
      </c>
      <c r="C59" s="6"/>
      <c r="D59" s="6"/>
      <c r="E59" s="199"/>
      <c r="F59" s="191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  <c r="J59" s="185"/>
    </row>
    <row r="60" spans="1:9" ht="15">
      <c r="A60" s="294"/>
      <c r="B60" s="7" t="s">
        <v>209</v>
      </c>
      <c r="C60" s="6"/>
      <c r="D60" s="6"/>
      <c r="E60" s="199"/>
      <c r="F60" s="191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94"/>
      <c r="B61" s="7" t="s">
        <v>51</v>
      </c>
      <c r="C61" s="6"/>
      <c r="D61" s="6"/>
      <c r="E61" s="234"/>
      <c r="F61" s="235"/>
      <c r="G61" s="19" t="e">
        <f t="shared" si="2"/>
        <v>#DIV/0!</v>
      </c>
      <c r="H61" s="20" t="e">
        <f t="shared" si="0"/>
        <v>#DIV/0!</v>
      </c>
      <c r="I61" s="83" t="e">
        <f t="shared" si="1"/>
        <v>#DIV/0!</v>
      </c>
    </row>
    <row r="62" spans="1:9" ht="15">
      <c r="A62" s="294"/>
      <c r="B62" s="7" t="s">
        <v>52</v>
      </c>
      <c r="C62" s="6"/>
      <c r="D62" s="6"/>
      <c r="E62" s="199"/>
      <c r="F62" s="191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94"/>
      <c r="B63" s="7" t="s">
        <v>53</v>
      </c>
      <c r="C63" s="6"/>
      <c r="D63" s="6"/>
      <c r="E63" s="199"/>
      <c r="F63" s="191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94"/>
      <c r="B64" s="7" t="s">
        <v>54</v>
      </c>
      <c r="C64" s="6"/>
      <c r="D64" s="6"/>
      <c r="E64" s="199"/>
      <c r="F64" s="191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94"/>
      <c r="B65" s="7" t="s">
        <v>55</v>
      </c>
      <c r="C65" s="6"/>
      <c r="D65" s="6"/>
      <c r="E65" s="199"/>
      <c r="F65" s="191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94"/>
      <c r="B66" s="7" t="s">
        <v>56</v>
      </c>
      <c r="C66" s="6"/>
      <c r="D66" s="6"/>
      <c r="E66" s="199"/>
      <c r="F66" s="191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94"/>
      <c r="B67" s="7" t="s">
        <v>57</v>
      </c>
      <c r="C67" s="6">
        <v>0</v>
      </c>
      <c r="D67" s="10">
        <v>1398</v>
      </c>
      <c r="E67" s="221">
        <v>1850</v>
      </c>
      <c r="F67" s="236">
        <v>1870</v>
      </c>
      <c r="G67" s="19">
        <f t="shared" si="2"/>
        <v>101.08108108108107</v>
      </c>
      <c r="H67" s="20">
        <f t="shared" si="0"/>
        <v>133.76251788268956</v>
      </c>
      <c r="I67" s="83" t="e">
        <f t="shared" si="1"/>
        <v>#DIV/0!</v>
      </c>
    </row>
    <row r="68" spans="1:9" ht="15">
      <c r="A68" s="294"/>
      <c r="B68" s="7" t="s">
        <v>58</v>
      </c>
      <c r="C68" s="6"/>
      <c r="D68" s="10"/>
      <c r="E68" s="199"/>
      <c r="F68" s="218"/>
      <c r="G68" s="19" t="e">
        <f t="shared" si="2"/>
        <v>#DIV/0!</v>
      </c>
      <c r="H68" s="20" t="e">
        <f t="shared" si="0"/>
        <v>#DIV/0!</v>
      </c>
      <c r="I68" s="83" t="e">
        <f t="shared" si="1"/>
        <v>#DIV/0!</v>
      </c>
    </row>
    <row r="69" spans="1:9" ht="15">
      <c r="A69" s="294"/>
      <c r="B69" s="28" t="s">
        <v>59</v>
      </c>
      <c r="C69" s="32">
        <f>C70+C71</f>
        <v>0</v>
      </c>
      <c r="D69" s="33">
        <v>390</v>
      </c>
      <c r="E69" s="219">
        <f>E70+E71</f>
        <v>1514.6</v>
      </c>
      <c r="F69" s="237">
        <f>F70+F71</f>
        <v>1894.2</v>
      </c>
      <c r="G69" s="19">
        <f t="shared" si="2"/>
        <v>125.06272283111053</v>
      </c>
      <c r="H69" s="20">
        <f t="shared" si="0"/>
        <v>485.6923076923077</v>
      </c>
      <c r="I69" s="83" t="e">
        <f t="shared" si="1"/>
        <v>#DIV/0!</v>
      </c>
    </row>
    <row r="70" spans="1:9" ht="15">
      <c r="A70" s="294"/>
      <c r="B70" s="7" t="s">
        <v>60</v>
      </c>
      <c r="C70" s="6">
        <v>0</v>
      </c>
      <c r="D70" s="10">
        <v>30</v>
      </c>
      <c r="E70" s="205">
        <v>1500</v>
      </c>
      <c r="F70" s="217">
        <v>1879</v>
      </c>
      <c r="G70" s="19">
        <f t="shared" si="2"/>
        <v>125.26666666666667</v>
      </c>
      <c r="H70" s="20">
        <f t="shared" si="0"/>
        <v>6263.333333333333</v>
      </c>
      <c r="I70" s="83" t="e">
        <f t="shared" si="1"/>
        <v>#DIV/0!</v>
      </c>
    </row>
    <row r="71" spans="1:9" ht="15">
      <c r="A71" s="294"/>
      <c r="B71" s="7" t="s">
        <v>61</v>
      </c>
      <c r="C71" s="6">
        <v>0</v>
      </c>
      <c r="D71" s="15">
        <v>360</v>
      </c>
      <c r="E71" s="205">
        <v>14.6</v>
      </c>
      <c r="F71" s="217">
        <v>15.2</v>
      </c>
      <c r="G71" s="19">
        <f t="shared" si="2"/>
        <v>104.10958904109589</v>
      </c>
      <c r="H71" s="20">
        <f t="shared" si="0"/>
        <v>4.222222222222222</v>
      </c>
      <c r="I71" s="83" t="e">
        <f t="shared" si="1"/>
        <v>#DIV/0!</v>
      </c>
    </row>
    <row r="72" spans="1:9" ht="15">
      <c r="A72" s="294"/>
      <c r="B72" s="7" t="s">
        <v>62</v>
      </c>
      <c r="C72" s="6">
        <v>0</v>
      </c>
      <c r="D72" s="10">
        <v>10.8</v>
      </c>
      <c r="E72" s="199">
        <v>10.8</v>
      </c>
      <c r="F72" s="218">
        <v>125.8</v>
      </c>
      <c r="G72" s="19">
        <f t="shared" si="2"/>
        <v>1164.8148148148148</v>
      </c>
      <c r="H72" s="20">
        <f t="shared" si="0"/>
        <v>1164.8148148148148</v>
      </c>
      <c r="I72" s="83" t="e">
        <f t="shared" si="1"/>
        <v>#DIV/0!</v>
      </c>
    </row>
    <row r="73" spans="1:9" ht="15">
      <c r="A73" s="294"/>
      <c r="B73" s="7" t="s">
        <v>63</v>
      </c>
      <c r="C73" s="6"/>
      <c r="D73" s="10"/>
      <c r="E73" s="199"/>
      <c r="F73" s="218"/>
      <c r="G73" s="19" t="e">
        <f t="shared" si="2"/>
        <v>#DIV/0!</v>
      </c>
      <c r="H73" s="20" t="e">
        <f t="shared" si="0"/>
        <v>#DIV/0!</v>
      </c>
      <c r="I73" s="83" t="e">
        <f t="shared" si="1"/>
        <v>#DIV/0!</v>
      </c>
    </row>
    <row r="74" spans="1:9" ht="15">
      <c r="A74" s="294"/>
      <c r="B74" s="7" t="s">
        <v>64</v>
      </c>
      <c r="C74" s="6">
        <v>0</v>
      </c>
      <c r="D74" s="10">
        <v>351</v>
      </c>
      <c r="E74" s="205">
        <v>400</v>
      </c>
      <c r="F74" s="205">
        <v>430</v>
      </c>
      <c r="G74" s="19">
        <f t="shared" si="2"/>
        <v>107.5</v>
      </c>
      <c r="H74" s="20">
        <f t="shared" si="0"/>
        <v>122.5071225071225</v>
      </c>
      <c r="I74" s="83" t="e">
        <f t="shared" si="1"/>
        <v>#DIV/0!</v>
      </c>
    </row>
    <row r="75" spans="1:9" ht="15">
      <c r="A75" s="294"/>
      <c r="B75" s="7" t="s">
        <v>65</v>
      </c>
      <c r="C75" s="6">
        <v>50</v>
      </c>
      <c r="D75" s="10">
        <v>202.2</v>
      </c>
      <c r="E75" s="205">
        <v>120.2</v>
      </c>
      <c r="F75" s="217">
        <v>120.2</v>
      </c>
      <c r="G75" s="19">
        <f t="shared" si="2"/>
        <v>100</v>
      </c>
      <c r="H75" s="20">
        <f aca="true" t="shared" si="3" ref="H75:H119">F75/D75*100</f>
        <v>59.44609297725025</v>
      </c>
      <c r="I75" s="83">
        <f aca="true" t="shared" si="4" ref="I75:I119">F75/C75*100</f>
        <v>240.39999999999998</v>
      </c>
    </row>
    <row r="76" spans="1:9" ht="15">
      <c r="A76" s="294"/>
      <c r="B76" s="7" t="s">
        <v>66</v>
      </c>
      <c r="C76" s="6"/>
      <c r="D76" s="10"/>
      <c r="E76" s="199"/>
      <c r="F76" s="218"/>
      <c r="G76" s="19" t="e">
        <f aca="true" t="shared" si="5" ref="G76:G119">F76/E76*100</f>
        <v>#DIV/0!</v>
      </c>
      <c r="H76" s="20" t="e">
        <f t="shared" si="3"/>
        <v>#DIV/0!</v>
      </c>
      <c r="I76" s="83" t="e">
        <f t="shared" si="4"/>
        <v>#DIV/0!</v>
      </c>
    </row>
    <row r="77" spans="1:9" ht="15">
      <c r="A77" s="294"/>
      <c r="B77" s="7" t="s">
        <v>67</v>
      </c>
      <c r="C77" s="6"/>
      <c r="D77" s="10"/>
      <c r="E77" s="199"/>
      <c r="F77" s="191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95"/>
      <c r="B78" s="58" t="s">
        <v>210</v>
      </c>
      <c r="C78" s="59"/>
      <c r="D78" s="60"/>
      <c r="E78" s="202"/>
      <c r="F78" s="203"/>
      <c r="G78" s="61" t="e">
        <f t="shared" si="5"/>
        <v>#DIV/0!</v>
      </c>
      <c r="H78" s="62" t="e">
        <f t="shared" si="3"/>
        <v>#DIV/0!</v>
      </c>
      <c r="I78" s="78" t="e">
        <f t="shared" si="4"/>
        <v>#DIV/0!</v>
      </c>
    </row>
    <row r="79" spans="1:10" ht="39">
      <c r="A79" s="289">
        <v>10</v>
      </c>
      <c r="B79" s="98" t="s">
        <v>69</v>
      </c>
      <c r="C79" s="95">
        <f>C80+C81</f>
        <v>6715</v>
      </c>
      <c r="D79" s="96">
        <v>4643</v>
      </c>
      <c r="E79" s="215">
        <f>E80+E81</f>
        <v>3520</v>
      </c>
      <c r="F79" s="238">
        <f>F80+F81</f>
        <v>3525</v>
      </c>
      <c r="G79" s="54">
        <f t="shared" si="5"/>
        <v>100.14204545454545</v>
      </c>
      <c r="H79" s="55">
        <f t="shared" si="3"/>
        <v>75.92074090028</v>
      </c>
      <c r="I79" s="80">
        <f t="shared" si="4"/>
        <v>52.49441548771407</v>
      </c>
      <c r="J79" s="3"/>
    </row>
    <row r="80" spans="1:14" ht="15">
      <c r="A80" s="290"/>
      <c r="B80" s="7" t="s">
        <v>70</v>
      </c>
      <c r="C80" s="6">
        <v>5365</v>
      </c>
      <c r="D80" s="10">
        <v>0</v>
      </c>
      <c r="E80" s="262">
        <v>220</v>
      </c>
      <c r="F80" s="262">
        <v>225</v>
      </c>
      <c r="G80" s="19">
        <f t="shared" si="5"/>
        <v>102.27272727272727</v>
      </c>
      <c r="H80" s="20" t="e">
        <f t="shared" si="3"/>
        <v>#DIV/0!</v>
      </c>
      <c r="I80" s="83">
        <f t="shared" si="4"/>
        <v>4.193849021435228</v>
      </c>
      <c r="J80" s="185"/>
      <c r="K80" s="185"/>
      <c r="L80" s="185"/>
      <c r="M80" s="185"/>
      <c r="N80" s="185"/>
    </row>
    <row r="81" spans="1:10" ht="15">
      <c r="A81" s="290"/>
      <c r="B81" s="5" t="s">
        <v>71</v>
      </c>
      <c r="C81" s="6">
        <v>1350</v>
      </c>
      <c r="D81" s="10">
        <v>4643</v>
      </c>
      <c r="E81" s="262">
        <v>3300</v>
      </c>
      <c r="F81" s="262">
        <v>3300</v>
      </c>
      <c r="G81" s="19">
        <f t="shared" si="5"/>
        <v>100</v>
      </c>
      <c r="H81" s="20">
        <f t="shared" si="3"/>
        <v>71.07473616196425</v>
      </c>
      <c r="I81" s="83">
        <f t="shared" si="4"/>
        <v>244.44444444444446</v>
      </c>
      <c r="J81" s="3"/>
    </row>
    <row r="82" spans="1:10" ht="39.75" thickBot="1">
      <c r="A82" s="291"/>
      <c r="B82" s="92" t="s">
        <v>72</v>
      </c>
      <c r="C82" s="59">
        <v>94</v>
      </c>
      <c r="D82" s="60">
        <v>144.1</v>
      </c>
      <c r="E82" s="239">
        <v>138.4</v>
      </c>
      <c r="F82" s="239">
        <v>138.4</v>
      </c>
      <c r="G82" s="61">
        <f t="shared" si="5"/>
        <v>100</v>
      </c>
      <c r="H82" s="62">
        <f t="shared" si="3"/>
        <v>96.04441360166551</v>
      </c>
      <c r="I82" s="78">
        <f t="shared" si="4"/>
        <v>147.2340425531915</v>
      </c>
      <c r="J82" s="3"/>
    </row>
    <row r="83" spans="1:10" ht="15">
      <c r="A83" s="289">
        <v>11</v>
      </c>
      <c r="B83" s="64" t="s">
        <v>73</v>
      </c>
      <c r="C83" s="64">
        <v>8089</v>
      </c>
      <c r="D83" s="93">
        <v>8872.8</v>
      </c>
      <c r="E83" s="93">
        <v>9011.2</v>
      </c>
      <c r="F83" s="101">
        <v>9011.2</v>
      </c>
      <c r="G83" s="54">
        <f t="shared" si="5"/>
        <v>100</v>
      </c>
      <c r="H83" s="55">
        <f t="shared" si="3"/>
        <v>101.55982328013707</v>
      </c>
      <c r="I83" s="80">
        <f t="shared" si="4"/>
        <v>111.40066757324763</v>
      </c>
      <c r="J83" s="3"/>
    </row>
    <row r="84" spans="1:10" ht="26.25">
      <c r="A84" s="290"/>
      <c r="B84" s="23" t="s">
        <v>74</v>
      </c>
      <c r="C84" s="34">
        <f>C83/C7</f>
        <v>12.880573248407643</v>
      </c>
      <c r="D84" s="35">
        <v>22.182</v>
      </c>
      <c r="E84" s="240">
        <f>E83/E7</f>
        <v>21.978536585365855</v>
      </c>
      <c r="F84" s="241">
        <f>F83/F7</f>
        <v>21.978536585365855</v>
      </c>
      <c r="G84" s="19">
        <f t="shared" si="5"/>
        <v>100</v>
      </c>
      <c r="H84" s="20">
        <f t="shared" si="3"/>
        <v>99.08275441964591</v>
      </c>
      <c r="I84" s="83">
        <f t="shared" si="4"/>
        <v>170.6332176487793</v>
      </c>
      <c r="J84" s="3"/>
    </row>
    <row r="85" spans="1:10" ht="52.5" thickBot="1">
      <c r="A85" s="291"/>
      <c r="B85" s="81" t="s">
        <v>75</v>
      </c>
      <c r="C85" s="70">
        <f>C82/C83*100</f>
        <v>1.1620719495611325</v>
      </c>
      <c r="D85" s="71">
        <v>1.6240645568478946</v>
      </c>
      <c r="E85" s="213">
        <f>E82/E83*100</f>
        <v>1.5358664772727273</v>
      </c>
      <c r="F85" s="242">
        <f>F82/F83*100</f>
        <v>1.5358664772727273</v>
      </c>
      <c r="G85" s="61">
        <f t="shared" si="5"/>
        <v>100</v>
      </c>
      <c r="H85" s="62">
        <f t="shared" si="3"/>
        <v>94.56929964986436</v>
      </c>
      <c r="I85" s="78">
        <f t="shared" si="4"/>
        <v>132.16621207084137</v>
      </c>
      <c r="J85" s="3"/>
    </row>
    <row r="86" spans="1:10" ht="26.25">
      <c r="A86" s="289">
        <v>12</v>
      </c>
      <c r="B86" s="79" t="s">
        <v>76</v>
      </c>
      <c r="C86" s="51">
        <v>0</v>
      </c>
      <c r="D86" s="52">
        <v>5</v>
      </c>
      <c r="E86" s="204">
        <v>3</v>
      </c>
      <c r="F86" s="204">
        <v>3</v>
      </c>
      <c r="G86" s="54">
        <f t="shared" si="5"/>
        <v>100</v>
      </c>
      <c r="H86" s="55">
        <f t="shared" si="3"/>
        <v>60</v>
      </c>
      <c r="I86" s="80" t="e">
        <f t="shared" si="4"/>
        <v>#DIV/0!</v>
      </c>
      <c r="J86" s="3"/>
    </row>
    <row r="87" spans="1:10" ht="27" thickBot="1">
      <c r="A87" s="291"/>
      <c r="B87" s="81" t="s">
        <v>77</v>
      </c>
      <c r="C87" s="75">
        <f>C86*1000/C7</f>
        <v>0</v>
      </c>
      <c r="D87" s="105">
        <v>12.5</v>
      </c>
      <c r="E87" s="243">
        <f>E86*1000/E7</f>
        <v>7.317073170731708</v>
      </c>
      <c r="F87" s="243">
        <f>F86*1000/F7</f>
        <v>7.317073170731708</v>
      </c>
      <c r="G87" s="61">
        <f t="shared" si="5"/>
        <v>100</v>
      </c>
      <c r="H87" s="62">
        <f t="shared" si="3"/>
        <v>58.53658536585367</v>
      </c>
      <c r="I87" s="78" t="e">
        <f t="shared" si="4"/>
        <v>#DIV/0!</v>
      </c>
      <c r="J87" s="3"/>
    </row>
    <row r="88" spans="1:10" ht="26.25">
      <c r="A88" s="289">
        <v>13</v>
      </c>
      <c r="B88" s="79" t="s">
        <v>78</v>
      </c>
      <c r="C88" s="51">
        <v>0</v>
      </c>
      <c r="D88" s="52">
        <v>7</v>
      </c>
      <c r="E88" s="204">
        <v>8</v>
      </c>
      <c r="F88" s="204">
        <v>8</v>
      </c>
      <c r="G88" s="54">
        <f t="shared" si="5"/>
        <v>100</v>
      </c>
      <c r="H88" s="55">
        <f t="shared" si="3"/>
        <v>114.28571428571428</v>
      </c>
      <c r="I88" s="80" t="e">
        <f t="shared" si="4"/>
        <v>#DIV/0!</v>
      </c>
      <c r="J88" s="185"/>
    </row>
    <row r="89" spans="1:10" ht="26.25">
      <c r="A89" s="290"/>
      <c r="B89" s="8" t="s">
        <v>79</v>
      </c>
      <c r="C89" s="6">
        <v>0</v>
      </c>
      <c r="D89" s="10">
        <v>0</v>
      </c>
      <c r="E89" s="199">
        <v>0</v>
      </c>
      <c r="F89" s="199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91"/>
      <c r="B90" s="81" t="s">
        <v>244</v>
      </c>
      <c r="C90" s="75">
        <f>(C88+C89)*10000/C7</f>
        <v>0</v>
      </c>
      <c r="D90" s="75">
        <v>175</v>
      </c>
      <c r="E90" s="75">
        <f>(E88+E89)*10000/E7</f>
        <v>195.1219512195122</v>
      </c>
      <c r="F90" s="75">
        <f>(F88+F89)*10000/F7</f>
        <v>195.1219512195122</v>
      </c>
      <c r="G90" s="61">
        <f t="shared" si="5"/>
        <v>100</v>
      </c>
      <c r="H90" s="62">
        <f t="shared" si="3"/>
        <v>111.49825783972125</v>
      </c>
      <c r="I90" s="78" t="e">
        <f t="shared" si="4"/>
        <v>#DIV/0!</v>
      </c>
      <c r="J90" s="3"/>
    </row>
    <row r="91" spans="1:10" ht="50.25" customHeight="1">
      <c r="A91" s="289">
        <v>14</v>
      </c>
      <c r="B91" s="79" t="s">
        <v>81</v>
      </c>
      <c r="C91" s="51">
        <v>0</v>
      </c>
      <c r="D91" s="52">
        <v>189</v>
      </c>
      <c r="E91" s="204">
        <v>191</v>
      </c>
      <c r="F91" s="204">
        <v>191</v>
      </c>
      <c r="G91" s="54">
        <f t="shared" si="5"/>
        <v>100</v>
      </c>
      <c r="H91" s="55">
        <f t="shared" si="3"/>
        <v>101.05820105820106</v>
      </c>
      <c r="I91" s="80" t="e">
        <f t="shared" si="4"/>
        <v>#DIV/0!</v>
      </c>
      <c r="J91" s="185"/>
    </row>
    <row r="92" spans="1:10" ht="39.75" thickBot="1">
      <c r="A92" s="291"/>
      <c r="B92" s="81" t="s">
        <v>82</v>
      </c>
      <c r="C92" s="104">
        <f>C91/C7*100</f>
        <v>0</v>
      </c>
      <c r="D92" s="71">
        <v>47.25</v>
      </c>
      <c r="E92" s="213">
        <f>E91/E7*100</f>
        <v>46.58536585365854</v>
      </c>
      <c r="F92" s="213">
        <f>F91/F7*100</f>
        <v>46.58536585365854</v>
      </c>
      <c r="G92" s="61">
        <f t="shared" si="5"/>
        <v>100</v>
      </c>
      <c r="H92" s="62">
        <f t="shared" si="3"/>
        <v>98.59336688604982</v>
      </c>
      <c r="I92" s="78" t="e">
        <f t="shared" si="4"/>
        <v>#DIV/0!</v>
      </c>
      <c r="J92" s="3"/>
    </row>
    <row r="93" spans="1:10" ht="15">
      <c r="A93" s="289">
        <v>15</v>
      </c>
      <c r="B93" s="64" t="s">
        <v>83</v>
      </c>
      <c r="C93" s="51">
        <v>16</v>
      </c>
      <c r="D93" s="52">
        <v>9</v>
      </c>
      <c r="E93" s="197">
        <v>6</v>
      </c>
      <c r="F93" s="197">
        <v>8</v>
      </c>
      <c r="G93" s="54">
        <f t="shared" si="5"/>
        <v>133.33333333333331</v>
      </c>
      <c r="H93" s="55">
        <f t="shared" si="3"/>
        <v>88.88888888888889</v>
      </c>
      <c r="I93" s="80">
        <f t="shared" si="4"/>
        <v>50</v>
      </c>
      <c r="J93" s="3"/>
    </row>
    <row r="94" spans="1:10" ht="15">
      <c r="A94" s="290"/>
      <c r="B94" s="7" t="s">
        <v>84</v>
      </c>
      <c r="C94" s="6">
        <v>14</v>
      </c>
      <c r="D94" s="10">
        <v>7</v>
      </c>
      <c r="E94" s="199">
        <v>6</v>
      </c>
      <c r="F94" s="199">
        <v>6</v>
      </c>
      <c r="G94" s="19">
        <f t="shared" si="5"/>
        <v>100</v>
      </c>
      <c r="H94" s="20">
        <f t="shared" si="3"/>
        <v>85.71428571428571</v>
      </c>
      <c r="I94" s="83">
        <f t="shared" si="4"/>
        <v>42.857142857142854</v>
      </c>
      <c r="J94" s="3"/>
    </row>
    <row r="95" spans="1:10" ht="15">
      <c r="A95" s="290"/>
      <c r="B95" s="28" t="s">
        <v>85</v>
      </c>
      <c r="C95" s="24">
        <f>C94/C93</f>
        <v>0.875</v>
      </c>
      <c r="D95" s="25">
        <v>0.7777777777777778</v>
      </c>
      <c r="E95" s="207">
        <f>E94/E93</f>
        <v>1</v>
      </c>
      <c r="F95" s="207">
        <f>F94/F93</f>
        <v>0.75</v>
      </c>
      <c r="G95" s="19">
        <f t="shared" si="5"/>
        <v>75</v>
      </c>
      <c r="H95" s="20">
        <f t="shared" si="3"/>
        <v>96.42857142857143</v>
      </c>
      <c r="I95" s="83">
        <f t="shared" si="4"/>
        <v>85.71428571428571</v>
      </c>
      <c r="J95" s="3"/>
    </row>
    <row r="96" spans="1:10" ht="39">
      <c r="A96" s="290"/>
      <c r="B96" s="8" t="s">
        <v>86</v>
      </c>
      <c r="C96" s="6">
        <v>0</v>
      </c>
      <c r="D96" s="10">
        <v>0</v>
      </c>
      <c r="E96" s="205">
        <v>0</v>
      </c>
      <c r="F96" s="244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90"/>
      <c r="B97" s="23" t="s">
        <v>87</v>
      </c>
      <c r="C97" s="24">
        <f>C96/C93</f>
        <v>0</v>
      </c>
      <c r="D97" s="25">
        <v>0</v>
      </c>
      <c r="E97" s="207">
        <f>E96/E93</f>
        <v>0</v>
      </c>
      <c r="F97" s="245">
        <f>F96/F93</f>
        <v>0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90"/>
      <c r="B98" s="30" t="s">
        <v>88</v>
      </c>
      <c r="C98" s="38">
        <f>C93*100000/C7</f>
        <v>2547.770700636943</v>
      </c>
      <c r="D98" s="37">
        <v>2250</v>
      </c>
      <c r="E98" s="246">
        <f>E93*100000/E7</f>
        <v>1463.4146341463415</v>
      </c>
      <c r="F98" s="247">
        <f>F93*100000/F7</f>
        <v>1951.219512195122</v>
      </c>
      <c r="G98" s="19">
        <f t="shared" si="5"/>
        <v>133.33333333333331</v>
      </c>
      <c r="H98" s="20">
        <f t="shared" si="3"/>
        <v>86.72086720867209</v>
      </c>
      <c r="I98" s="83">
        <f t="shared" si="4"/>
        <v>76.58536585365854</v>
      </c>
      <c r="J98" s="3"/>
    </row>
    <row r="99" spans="1:10" ht="15.75" thickBot="1">
      <c r="A99" s="291"/>
      <c r="B99" s="58" t="s">
        <v>89</v>
      </c>
      <c r="C99" s="59">
        <v>0</v>
      </c>
      <c r="D99" s="60">
        <v>0</v>
      </c>
      <c r="E99" s="232">
        <v>0</v>
      </c>
      <c r="F99" s="248">
        <v>0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90</v>
      </c>
      <c r="C100" s="108">
        <v>70.58</v>
      </c>
      <c r="D100" s="109">
        <v>556</v>
      </c>
      <c r="E100" s="249">
        <v>387.5</v>
      </c>
      <c r="F100" s="250">
        <v>446.2</v>
      </c>
      <c r="G100" s="110">
        <f t="shared" si="5"/>
        <v>115.1483870967742</v>
      </c>
      <c r="H100" s="111">
        <f t="shared" si="3"/>
        <v>80.25179856115108</v>
      </c>
      <c r="I100" s="112">
        <f t="shared" si="4"/>
        <v>632.1904222159252</v>
      </c>
      <c r="J100" s="3"/>
    </row>
    <row r="101" spans="1:10" ht="42.75" customHeight="1">
      <c r="A101" s="289">
        <v>17</v>
      </c>
      <c r="B101" s="79" t="s">
        <v>91</v>
      </c>
      <c r="C101" s="51">
        <v>1022.2</v>
      </c>
      <c r="D101" s="52">
        <v>1032.5</v>
      </c>
      <c r="E101" s="197">
        <v>1227.9</v>
      </c>
      <c r="F101" s="251">
        <v>1121.1</v>
      </c>
      <c r="G101" s="54">
        <f t="shared" si="5"/>
        <v>91.30222330808697</v>
      </c>
      <c r="H101" s="55">
        <f t="shared" si="3"/>
        <v>108.58111380145277</v>
      </c>
      <c r="I101" s="80">
        <f t="shared" si="4"/>
        <v>109.67521033065934</v>
      </c>
      <c r="J101" s="3"/>
    </row>
    <row r="102" spans="1:10" ht="39" customHeight="1">
      <c r="A102" s="290"/>
      <c r="B102" s="8" t="s">
        <v>92</v>
      </c>
      <c r="C102" s="6">
        <v>0</v>
      </c>
      <c r="D102" s="10">
        <v>0</v>
      </c>
      <c r="E102" s="199">
        <v>0</v>
      </c>
      <c r="F102" s="191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91"/>
      <c r="B103" s="81" t="s">
        <v>93</v>
      </c>
      <c r="C103" s="66">
        <f>C102/C101</f>
        <v>0</v>
      </c>
      <c r="D103" s="67">
        <v>0</v>
      </c>
      <c r="E103" s="209">
        <f>E102/E101</f>
        <v>0</v>
      </c>
      <c r="F103" s="252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89">
        <v>18</v>
      </c>
      <c r="B104" s="79" t="s">
        <v>94</v>
      </c>
      <c r="C104" s="51">
        <v>628</v>
      </c>
      <c r="D104" s="52">
        <v>400</v>
      </c>
      <c r="E104" s="197">
        <v>410</v>
      </c>
      <c r="F104" s="253">
        <v>410</v>
      </c>
      <c r="G104" s="54">
        <f t="shared" si="5"/>
        <v>100</v>
      </c>
      <c r="H104" s="55">
        <f t="shared" si="3"/>
        <v>102.49999999999999</v>
      </c>
      <c r="I104" s="80">
        <f t="shared" si="4"/>
        <v>65.28662420382165</v>
      </c>
      <c r="J104" s="3"/>
    </row>
    <row r="105" spans="1:10" ht="52.5" thickBot="1">
      <c r="A105" s="291"/>
      <c r="B105" s="81" t="s">
        <v>95</v>
      </c>
      <c r="C105" s="114">
        <f>C104/C7</f>
        <v>1</v>
      </c>
      <c r="D105" s="115">
        <v>1</v>
      </c>
      <c r="E105" s="254">
        <f>E104/E7</f>
        <v>1</v>
      </c>
      <c r="F105" s="255">
        <f>F104/F7</f>
        <v>1</v>
      </c>
      <c r="G105" s="61">
        <f t="shared" si="5"/>
        <v>100</v>
      </c>
      <c r="H105" s="62">
        <f t="shared" si="3"/>
        <v>100</v>
      </c>
      <c r="I105" s="78">
        <f t="shared" si="4"/>
        <v>100</v>
      </c>
      <c r="J105" s="3"/>
    </row>
    <row r="106" spans="1:10" ht="39">
      <c r="A106" s="289">
        <v>19</v>
      </c>
      <c r="B106" s="79" t="s">
        <v>96</v>
      </c>
      <c r="C106" s="51">
        <v>8</v>
      </c>
      <c r="D106" s="52">
        <v>8</v>
      </c>
      <c r="E106" s="197">
        <v>8</v>
      </c>
      <c r="F106" s="197">
        <v>8</v>
      </c>
      <c r="G106" s="54">
        <f t="shared" si="5"/>
        <v>100</v>
      </c>
      <c r="H106" s="55">
        <f t="shared" si="3"/>
        <v>100</v>
      </c>
      <c r="I106" s="80">
        <f t="shared" si="4"/>
        <v>100</v>
      </c>
      <c r="J106" s="3"/>
    </row>
    <row r="107" spans="1:10" ht="61.5" customHeight="1">
      <c r="A107" s="290"/>
      <c r="B107" s="8" t="s">
        <v>97</v>
      </c>
      <c r="C107" s="6">
        <v>7</v>
      </c>
      <c r="D107" s="10">
        <v>5</v>
      </c>
      <c r="E107" s="199">
        <v>5</v>
      </c>
      <c r="F107" s="199">
        <v>5</v>
      </c>
      <c r="G107" s="19">
        <f t="shared" si="5"/>
        <v>100</v>
      </c>
      <c r="H107" s="20">
        <f t="shared" si="3"/>
        <v>100</v>
      </c>
      <c r="I107" s="83">
        <f t="shared" si="4"/>
        <v>71.42857142857143</v>
      </c>
      <c r="J107" s="3"/>
    </row>
    <row r="108" spans="1:10" ht="104.25" customHeight="1" thickBot="1">
      <c r="A108" s="291"/>
      <c r="B108" s="81" t="s">
        <v>98</v>
      </c>
      <c r="C108" s="114">
        <f>C107/C106</f>
        <v>0.875</v>
      </c>
      <c r="D108" s="115">
        <v>0.625</v>
      </c>
      <c r="E108" s="254">
        <f>E107/E106</f>
        <v>0.625</v>
      </c>
      <c r="F108" s="254">
        <f>F107/F106</f>
        <v>0.625</v>
      </c>
      <c r="G108" s="61">
        <f t="shared" si="5"/>
        <v>100</v>
      </c>
      <c r="H108" s="62">
        <f t="shared" si="3"/>
        <v>100</v>
      </c>
      <c r="I108" s="78">
        <f t="shared" si="4"/>
        <v>71.42857142857143</v>
      </c>
      <c r="J108" s="3"/>
    </row>
    <row r="109" spans="1:10" ht="26.25">
      <c r="A109" s="289">
        <v>20</v>
      </c>
      <c r="B109" s="79" t="s">
        <v>211</v>
      </c>
      <c r="C109" s="51">
        <v>17399</v>
      </c>
      <c r="D109" s="51">
        <v>17399</v>
      </c>
      <c r="E109" s="197">
        <v>17399</v>
      </c>
      <c r="F109" s="197">
        <v>17399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90"/>
      <c r="B110" s="8" t="s">
        <v>212</v>
      </c>
      <c r="C110" s="6">
        <v>682.44</v>
      </c>
      <c r="D110" s="10">
        <v>3303.9</v>
      </c>
      <c r="E110" s="199">
        <v>3303.9</v>
      </c>
      <c r="F110" s="199">
        <v>3303.9</v>
      </c>
      <c r="G110" s="19">
        <f t="shared" si="5"/>
        <v>100</v>
      </c>
      <c r="H110" s="20">
        <f t="shared" si="3"/>
        <v>100</v>
      </c>
      <c r="I110" s="83">
        <f t="shared" si="4"/>
        <v>484.13047300861615</v>
      </c>
      <c r="J110" s="3"/>
    </row>
    <row r="111" spans="1:10" ht="65.25" thickBot="1">
      <c r="A111" s="291"/>
      <c r="B111" s="81" t="s">
        <v>101</v>
      </c>
      <c r="C111" s="114">
        <f>C110/C109</f>
        <v>0.03922294384734755</v>
      </c>
      <c r="D111" s="115">
        <v>0.1898902235760676</v>
      </c>
      <c r="E111" s="254">
        <f>E110/E109</f>
        <v>0.1898902235760676</v>
      </c>
      <c r="F111" s="254">
        <f>F110/F109</f>
        <v>0.1898902235760676</v>
      </c>
      <c r="G111" s="61">
        <f t="shared" si="5"/>
        <v>100</v>
      </c>
      <c r="H111" s="62">
        <f t="shared" si="3"/>
        <v>100</v>
      </c>
      <c r="I111" s="78">
        <f t="shared" si="4"/>
        <v>484.13047300861615</v>
      </c>
      <c r="J111" s="3"/>
    </row>
    <row r="112" spans="1:10" ht="39">
      <c r="A112" s="289">
        <v>21</v>
      </c>
      <c r="B112" s="79" t="s">
        <v>112</v>
      </c>
      <c r="C112" s="51">
        <v>54</v>
      </c>
      <c r="D112" s="52">
        <v>15</v>
      </c>
      <c r="E112" s="197">
        <v>15</v>
      </c>
      <c r="F112" s="197">
        <v>15</v>
      </c>
      <c r="G112" s="54">
        <f t="shared" si="5"/>
        <v>100</v>
      </c>
      <c r="H112" s="55">
        <f t="shared" si="3"/>
        <v>100</v>
      </c>
      <c r="I112" s="80">
        <f t="shared" si="4"/>
        <v>27.77777777777778</v>
      </c>
      <c r="J112" s="3"/>
    </row>
    <row r="113" spans="1:10" ht="26.25">
      <c r="A113" s="290"/>
      <c r="B113" s="8" t="s">
        <v>102</v>
      </c>
      <c r="C113" s="6">
        <v>15</v>
      </c>
      <c r="D113" s="10">
        <v>15</v>
      </c>
      <c r="E113" s="256">
        <v>15</v>
      </c>
      <c r="F113" s="256">
        <v>15</v>
      </c>
      <c r="G113" s="19">
        <f t="shared" si="5"/>
        <v>100</v>
      </c>
      <c r="H113" s="20">
        <f t="shared" si="3"/>
        <v>100</v>
      </c>
      <c r="I113" s="83">
        <f t="shared" si="4"/>
        <v>100</v>
      </c>
      <c r="J113" s="3"/>
    </row>
    <row r="114" spans="1:10" ht="27" thickBot="1">
      <c r="A114" s="291"/>
      <c r="B114" s="81" t="s">
        <v>103</v>
      </c>
      <c r="C114" s="114">
        <f>C113/C112</f>
        <v>0.2777777777777778</v>
      </c>
      <c r="D114" s="115">
        <v>1</v>
      </c>
      <c r="E114" s="254">
        <f>E113/E112</f>
        <v>1</v>
      </c>
      <c r="F114" s="254">
        <f>F113/F112</f>
        <v>1</v>
      </c>
      <c r="G114" s="61">
        <f t="shared" si="5"/>
        <v>100</v>
      </c>
      <c r="H114" s="62">
        <f t="shared" si="3"/>
        <v>100</v>
      </c>
      <c r="I114" s="78">
        <f t="shared" si="4"/>
        <v>359.99999999999994</v>
      </c>
      <c r="J114" s="3"/>
    </row>
    <row r="115" spans="1:10" ht="42" customHeight="1">
      <c r="A115" s="289">
        <v>22</v>
      </c>
      <c r="B115" s="79" t="s">
        <v>104</v>
      </c>
      <c r="C115" s="51">
        <v>11016</v>
      </c>
      <c r="D115" s="52">
        <v>9460</v>
      </c>
      <c r="E115" s="197">
        <v>1800</v>
      </c>
      <c r="F115" s="257">
        <v>6758</v>
      </c>
      <c r="G115" s="54">
        <f t="shared" si="5"/>
        <v>375.4444444444444</v>
      </c>
      <c r="H115" s="55">
        <f t="shared" si="3"/>
        <v>71.43763213530654</v>
      </c>
      <c r="I115" s="80">
        <f t="shared" si="4"/>
        <v>61.34713144517067</v>
      </c>
      <c r="J115" s="3"/>
    </row>
    <row r="116" spans="1:10" ht="51.75">
      <c r="A116" s="290"/>
      <c r="B116" s="8" t="s">
        <v>105</v>
      </c>
      <c r="C116" s="6">
        <v>5000</v>
      </c>
      <c r="D116" s="15">
        <v>981</v>
      </c>
      <c r="E116" s="199">
        <v>1870</v>
      </c>
      <c r="F116" s="258">
        <v>5000</v>
      </c>
      <c r="G116" s="19">
        <f t="shared" si="5"/>
        <v>267.379679144385</v>
      </c>
      <c r="H116" s="20">
        <f t="shared" si="3"/>
        <v>509.6839959225281</v>
      </c>
      <c r="I116" s="83">
        <f t="shared" si="4"/>
        <v>100</v>
      </c>
      <c r="J116" s="3"/>
    </row>
    <row r="117" spans="1:10" ht="52.5" thickBot="1">
      <c r="A117" s="291"/>
      <c r="B117" s="81" t="s">
        <v>106</v>
      </c>
      <c r="C117" s="114">
        <f>C116/C7</f>
        <v>7.961783439490445</v>
      </c>
      <c r="D117" s="115">
        <v>2.4525</v>
      </c>
      <c r="E117" s="254">
        <f>E116/E7</f>
        <v>4.560975609756097</v>
      </c>
      <c r="F117" s="259">
        <f>F116/F7</f>
        <v>12.195121951219512</v>
      </c>
      <c r="G117" s="61">
        <f t="shared" si="5"/>
        <v>267.3796791443851</v>
      </c>
      <c r="H117" s="62">
        <f t="shared" si="3"/>
        <v>497.2526789488078</v>
      </c>
      <c r="I117" s="78">
        <f t="shared" si="4"/>
        <v>153.1707317073171</v>
      </c>
      <c r="J117" s="3"/>
    </row>
    <row r="118" spans="1:10" ht="48.75" customHeight="1">
      <c r="A118" s="289">
        <v>23</v>
      </c>
      <c r="B118" s="79" t="s">
        <v>107</v>
      </c>
      <c r="C118" s="51">
        <v>56</v>
      </c>
      <c r="D118" s="52">
        <v>92</v>
      </c>
      <c r="E118" s="52">
        <v>92</v>
      </c>
      <c r="F118" s="52">
        <v>92</v>
      </c>
      <c r="G118" s="54">
        <f t="shared" si="5"/>
        <v>100</v>
      </c>
      <c r="H118" s="55">
        <f t="shared" si="3"/>
        <v>100</v>
      </c>
      <c r="I118" s="80">
        <f t="shared" si="4"/>
        <v>164.28571428571428</v>
      </c>
      <c r="J118" s="3"/>
    </row>
    <row r="119" spans="1:10" ht="39.75" thickBot="1">
      <c r="A119" s="291"/>
      <c r="B119" s="81" t="s">
        <v>108</v>
      </c>
      <c r="C119" s="114">
        <f>C118/C7</f>
        <v>0.08917197452229299</v>
      </c>
      <c r="D119" s="115">
        <v>0.23</v>
      </c>
      <c r="E119" s="254">
        <f>E118/E7</f>
        <v>0.22439024390243903</v>
      </c>
      <c r="F119" s="259">
        <f>F118/F7</f>
        <v>0.22439024390243903</v>
      </c>
      <c r="G119" s="61">
        <f t="shared" si="5"/>
        <v>100</v>
      </c>
      <c r="H119" s="62">
        <f t="shared" si="3"/>
        <v>97.5609756097561</v>
      </c>
      <c r="I119" s="78">
        <f t="shared" si="4"/>
        <v>251.63763066202094</v>
      </c>
      <c r="J119" s="3"/>
    </row>
    <row r="120" spans="1:10" ht="15">
      <c r="A120" s="2"/>
      <c r="B120" s="2"/>
      <c r="C120" s="1"/>
      <c r="D120" s="1"/>
      <c r="E120" s="260"/>
      <c r="F120" s="189"/>
      <c r="G120" s="1"/>
      <c r="H120" s="1"/>
      <c r="I120" s="1"/>
      <c r="J120" s="3"/>
    </row>
    <row r="121" spans="1:10" ht="15">
      <c r="A121" s="2"/>
      <c r="B121" s="2" t="s">
        <v>249</v>
      </c>
      <c r="C121" s="1"/>
      <c r="D121" s="1"/>
      <c r="E121" s="189"/>
      <c r="F121" s="189"/>
      <c r="G121" s="1"/>
      <c r="H121" s="1"/>
      <c r="I121" s="1"/>
      <c r="J121" s="3"/>
    </row>
    <row r="122" spans="1:10" ht="15">
      <c r="A122" s="2"/>
      <c r="B122" s="2" t="s">
        <v>213</v>
      </c>
      <c r="C122" s="1"/>
      <c r="D122" s="1"/>
      <c r="E122" s="189"/>
      <c r="F122" s="189"/>
      <c r="G122" s="1"/>
      <c r="H122" s="1"/>
      <c r="I122" s="1"/>
      <c r="J122" s="3"/>
    </row>
    <row r="123" spans="1:10" ht="15">
      <c r="A123" s="2"/>
      <c r="B123" s="2" t="s">
        <v>168</v>
      </c>
      <c r="C123" s="1"/>
      <c r="D123" s="1"/>
      <c r="E123" s="292"/>
      <c r="F123" s="292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89"/>
      <c r="F124" s="189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89"/>
      <c r="F125" s="189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89"/>
      <c r="F126" s="189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89"/>
      <c r="F127" s="189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89"/>
      <c r="F128" s="189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89"/>
      <c r="F129" s="189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89"/>
      <c r="F130" s="189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89"/>
      <c r="F131" s="189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89"/>
      <c r="F132" s="189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89"/>
      <c r="F133" s="189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89"/>
      <c r="F134" s="189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89"/>
      <c r="F135" s="189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89"/>
      <c r="F136" s="189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89"/>
      <c r="F137" s="189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89"/>
      <c r="F138" s="189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89"/>
      <c r="F139" s="189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89"/>
      <c r="F140" s="189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89"/>
      <c r="F141" s="189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89"/>
      <c r="F142" s="189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89"/>
      <c r="F143" s="189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89"/>
      <c r="F144" s="189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89"/>
      <c r="F145" s="189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89"/>
      <c r="F146" s="189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89"/>
      <c r="F147" s="189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89"/>
      <c r="F148" s="189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89"/>
      <c r="F149" s="189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89"/>
      <c r="F150" s="189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89"/>
      <c r="F151" s="189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89"/>
      <c r="F152" s="189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89"/>
      <c r="F153" s="189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89"/>
      <c r="F154" s="189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89"/>
      <c r="F155" s="189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89"/>
      <c r="F156" s="189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89"/>
      <c r="F157" s="189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89"/>
      <c r="F158" s="189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89"/>
      <c r="F159" s="189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89"/>
      <c r="F160" s="189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89"/>
      <c r="F161" s="189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89"/>
      <c r="F162" s="189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89"/>
      <c r="F163" s="189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89"/>
      <c r="F164" s="189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89"/>
      <c r="F165" s="189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89"/>
      <c r="F166" s="189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89"/>
      <c r="F167" s="189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89"/>
      <c r="F168" s="189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89"/>
      <c r="F169" s="189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89"/>
      <c r="F170" s="189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89"/>
      <c r="F171" s="189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89"/>
      <c r="F172" s="189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89"/>
      <c r="F173" s="189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89"/>
      <c r="F174" s="189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89"/>
      <c r="F175" s="189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89"/>
      <c r="F176" s="189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89"/>
      <c r="F177" s="189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89"/>
      <c r="F178" s="189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89"/>
      <c r="F179" s="189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89"/>
      <c r="F180" s="189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89"/>
      <c r="F181" s="189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89"/>
      <c r="F182" s="189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89"/>
      <c r="F183" s="189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89"/>
      <c r="F184" s="189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89"/>
      <c r="F185" s="189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89"/>
      <c r="F186" s="189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89"/>
      <c r="F187" s="189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89"/>
      <c r="F188" s="189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89"/>
      <c r="F189" s="189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89"/>
      <c r="F190" s="189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89"/>
      <c r="F191" s="189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89"/>
      <c r="F192" s="189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89"/>
      <c r="F193" s="189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89"/>
      <c r="F194" s="189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89"/>
      <c r="F195" s="189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89"/>
      <c r="F196" s="189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89"/>
      <c r="F197" s="189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89"/>
      <c r="F198" s="189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89"/>
      <c r="F199" s="189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89"/>
      <c r="F200" s="189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89"/>
      <c r="F201" s="189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89"/>
      <c r="F202" s="189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89"/>
      <c r="F203" s="189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89"/>
      <c r="F204" s="189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89"/>
      <c r="F205" s="189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89"/>
      <c r="F206" s="189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89"/>
      <c r="F207" s="189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89"/>
      <c r="F208" s="189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89"/>
      <c r="F209" s="189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89"/>
      <c r="F210" s="189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89"/>
      <c r="F211" s="189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89"/>
      <c r="F212" s="189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89"/>
      <c r="F213" s="189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89"/>
      <c r="F214" s="189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89"/>
      <c r="F215" s="189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89"/>
      <c r="F216" s="189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89"/>
      <c r="F217" s="189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89"/>
      <c r="F218" s="189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89"/>
      <c r="F219" s="189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89"/>
      <c r="F220" s="189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89"/>
      <c r="F221" s="189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89"/>
      <c r="F222" s="189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89"/>
      <c r="F223" s="189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89"/>
      <c r="F224" s="189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89"/>
      <c r="F225" s="189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89"/>
      <c r="F226" s="189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89"/>
      <c r="F227" s="189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89"/>
      <c r="F228" s="189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89"/>
      <c r="F229" s="189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89"/>
      <c r="F230" s="189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89"/>
      <c r="F231" s="189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89"/>
      <c r="F232" s="189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89"/>
      <c r="F233" s="189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89"/>
      <c r="F234" s="189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89"/>
      <c r="F235" s="189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89"/>
      <c r="F236" s="189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89"/>
      <c r="F237" s="189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89"/>
      <c r="F238" s="189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89"/>
      <c r="F239" s="189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89"/>
      <c r="F240" s="189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89"/>
      <c r="F241" s="189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89"/>
      <c r="F242" s="189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89"/>
      <c r="F243" s="189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89"/>
      <c r="F244" s="189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89"/>
      <c r="F245" s="189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89"/>
      <c r="F246" s="189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89"/>
      <c r="F247" s="189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89"/>
      <c r="F248" s="189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89"/>
      <c r="F249" s="189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89"/>
      <c r="F250" s="189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89"/>
      <c r="F251" s="189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89"/>
      <c r="F252" s="189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89"/>
      <c r="F253" s="189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89"/>
      <c r="F254" s="189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89"/>
      <c r="F255" s="189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89"/>
      <c r="F256" s="189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89"/>
      <c r="F257" s="189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89"/>
      <c r="F258" s="189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89"/>
      <c r="F259" s="189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89"/>
      <c r="F260" s="189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89"/>
      <c r="F261" s="189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89"/>
      <c r="F262" s="189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89"/>
      <c r="F263" s="189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89"/>
      <c r="F264" s="189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89"/>
      <c r="F265" s="189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89"/>
      <c r="F266" s="189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89"/>
      <c r="F267" s="189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89"/>
      <c r="F268" s="189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61"/>
      <c r="F269" s="261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61"/>
      <c r="F270" s="261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61"/>
      <c r="F271" s="261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61"/>
      <c r="F272" s="261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61"/>
      <c r="F273" s="261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61"/>
      <c r="F274" s="261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61"/>
      <c r="F275" s="261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61"/>
      <c r="F276" s="261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61"/>
      <c r="F277" s="261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61"/>
      <c r="F278" s="261"/>
      <c r="G278" s="1"/>
      <c r="H278" s="1"/>
      <c r="I278" s="3"/>
      <c r="J278" s="3"/>
    </row>
  </sheetData>
  <sheetProtection/>
  <mergeCells count="28">
    <mergeCell ref="A1:I1"/>
    <mergeCell ref="A2:I2"/>
    <mergeCell ref="A3:I3"/>
    <mergeCell ref="A5:A6"/>
    <mergeCell ref="B5:B6"/>
    <mergeCell ref="A7:A10"/>
    <mergeCell ref="A11:A17"/>
    <mergeCell ref="A18:A19"/>
    <mergeCell ref="A20:A21"/>
    <mergeCell ref="A22:A23"/>
    <mergeCell ref="A24:A51"/>
    <mergeCell ref="A52:A53"/>
    <mergeCell ref="A54:A55"/>
    <mergeCell ref="A56:A78"/>
    <mergeCell ref="A79:A82"/>
    <mergeCell ref="A83:A85"/>
    <mergeCell ref="A86:A87"/>
    <mergeCell ref="A88:A90"/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9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4.57421875" style="118" customWidth="1"/>
    <col min="2" max="2" width="16.7109375" style="118" customWidth="1"/>
    <col min="3" max="3" width="19.57421875" style="118" customWidth="1"/>
    <col min="4" max="4" width="22.421875" style="118" customWidth="1"/>
    <col min="5" max="16384" width="9.140625" style="118" customWidth="1"/>
  </cols>
  <sheetData>
    <row r="1" ht="12.75">
      <c r="D1" s="119"/>
    </row>
    <row r="2" spans="1:4" ht="20.25" customHeight="1">
      <c r="A2" s="306" t="s">
        <v>119</v>
      </c>
      <c r="B2" s="306"/>
      <c r="C2" s="306"/>
      <c r="D2" s="306"/>
    </row>
    <row r="3" spans="1:4" ht="12" customHeight="1">
      <c r="A3" s="307" t="s">
        <v>283</v>
      </c>
      <c r="B3" s="307"/>
      <c r="C3" s="307"/>
      <c r="D3" s="307"/>
    </row>
    <row r="4" spans="1:4" ht="13.5" customHeight="1">
      <c r="A4" s="120"/>
      <c r="B4" s="120"/>
      <c r="C4" s="120"/>
      <c r="D4" s="120"/>
    </row>
    <row r="5" spans="1:4" ht="16.5" customHeight="1">
      <c r="A5" s="305" t="s">
        <v>120</v>
      </c>
      <c r="B5" s="305"/>
      <c r="C5" s="305"/>
      <c r="D5" s="305"/>
    </row>
    <row r="6" spans="1:4" ht="15">
      <c r="A6" s="121" t="s">
        <v>121</v>
      </c>
      <c r="B6" s="122" t="s">
        <v>122</v>
      </c>
      <c r="C6" s="121" t="s">
        <v>123</v>
      </c>
      <c r="D6" s="121" t="s">
        <v>124</v>
      </c>
    </row>
    <row r="7" spans="1:4" ht="15">
      <c r="A7" s="123" t="s">
        <v>125</v>
      </c>
      <c r="B7" s="124" t="s">
        <v>126</v>
      </c>
      <c r="C7" s="125" t="s">
        <v>127</v>
      </c>
      <c r="D7" s="125" t="s">
        <v>128</v>
      </c>
    </row>
    <row r="8" spans="1:4" ht="15">
      <c r="A8" s="126" t="s">
        <v>129</v>
      </c>
      <c r="B8" s="127"/>
      <c r="C8" s="128"/>
      <c r="D8" s="128"/>
    </row>
    <row r="9" spans="1:4" ht="14.25">
      <c r="A9" s="129" t="s">
        <v>130</v>
      </c>
      <c r="B9" s="130"/>
      <c r="C9" s="131">
        <v>65</v>
      </c>
      <c r="D9" s="132">
        <f>B9/10*C9</f>
        <v>0</v>
      </c>
    </row>
    <row r="10" spans="1:4" ht="14.25">
      <c r="A10" s="129" t="s">
        <v>131</v>
      </c>
      <c r="B10" s="130"/>
      <c r="C10" s="131">
        <v>104</v>
      </c>
      <c r="D10" s="132">
        <f>B10/10*C10</f>
        <v>0</v>
      </c>
    </row>
    <row r="11" spans="1:4" ht="14.25">
      <c r="A11" s="129" t="s">
        <v>132</v>
      </c>
      <c r="B11" s="130"/>
      <c r="C11" s="131">
        <v>60</v>
      </c>
      <c r="D11" s="132">
        <f>B11/10*C11</f>
        <v>0</v>
      </c>
    </row>
    <row r="12" spans="1:4" ht="14.25">
      <c r="A12" s="129" t="s">
        <v>133</v>
      </c>
      <c r="B12" s="130"/>
      <c r="C12" s="131">
        <v>55</v>
      </c>
      <c r="D12" s="132">
        <f>B12/10*C12</f>
        <v>0</v>
      </c>
    </row>
    <row r="13" spans="1:4" ht="14.25">
      <c r="A13" s="129" t="s">
        <v>134</v>
      </c>
      <c r="B13" s="130"/>
      <c r="C13" s="131">
        <v>60</v>
      </c>
      <c r="D13" s="132">
        <f>B13/10*C13</f>
        <v>0</v>
      </c>
    </row>
    <row r="14" spans="1:4" ht="15">
      <c r="A14" s="133" t="s">
        <v>135</v>
      </c>
      <c r="B14" s="130"/>
      <c r="C14" s="131"/>
      <c r="D14" s="134">
        <f>D9+D10+D11+D12+D13</f>
        <v>0</v>
      </c>
    </row>
    <row r="15" spans="1:4" ht="14.25">
      <c r="A15" s="129" t="s">
        <v>136</v>
      </c>
      <c r="B15" s="135"/>
      <c r="C15" s="131">
        <v>15</v>
      </c>
      <c r="D15" s="132">
        <f>B15/10*C15</f>
        <v>0</v>
      </c>
    </row>
    <row r="16" spans="1:4" ht="14.25">
      <c r="A16" s="128" t="s">
        <v>137</v>
      </c>
      <c r="B16" s="136"/>
      <c r="C16" s="132">
        <v>3.5</v>
      </c>
      <c r="D16" s="132">
        <f>B16*C16/1000</f>
        <v>0</v>
      </c>
    </row>
    <row r="17" spans="1:4" ht="14.25">
      <c r="A17" s="128" t="s">
        <v>138</v>
      </c>
      <c r="B17" s="137"/>
      <c r="C17" s="132">
        <v>37.5</v>
      </c>
      <c r="D17" s="132">
        <f>B17/10*C17</f>
        <v>0</v>
      </c>
    </row>
    <row r="18" spans="1:4" ht="14.25">
      <c r="A18" s="128" t="s">
        <v>139</v>
      </c>
      <c r="B18" s="137"/>
      <c r="C18" s="132">
        <v>10</v>
      </c>
      <c r="D18" s="132">
        <f>B18/10*C18</f>
        <v>0</v>
      </c>
    </row>
    <row r="19" spans="1:4" ht="14.25">
      <c r="A19" s="128" t="s">
        <v>140</v>
      </c>
      <c r="B19" s="137"/>
      <c r="C19" s="132">
        <v>12</v>
      </c>
      <c r="D19" s="132">
        <f>B19/10*C19</f>
        <v>0</v>
      </c>
    </row>
    <row r="20" spans="1:4" ht="14.25">
      <c r="A20" s="128" t="s">
        <v>141</v>
      </c>
      <c r="B20" s="137"/>
      <c r="C20" s="132">
        <v>9</v>
      </c>
      <c r="D20" s="132"/>
    </row>
    <row r="21" spans="1:4" ht="15">
      <c r="A21" s="126" t="s">
        <v>142</v>
      </c>
      <c r="B21" s="137"/>
      <c r="C21" s="132"/>
      <c r="D21" s="134">
        <f>D14+D15+D16+D17+D18+D19+D20</f>
        <v>0</v>
      </c>
    </row>
    <row r="22" spans="1:4" ht="14.25">
      <c r="A22" s="138"/>
      <c r="B22" s="138"/>
      <c r="C22" s="138"/>
      <c r="D22" s="138"/>
    </row>
    <row r="23" spans="1:4" ht="15.75" customHeight="1">
      <c r="A23" s="305" t="s">
        <v>143</v>
      </c>
      <c r="B23" s="305"/>
      <c r="C23" s="305"/>
      <c r="D23" s="305"/>
    </row>
    <row r="24" spans="1:4" s="139" customFormat="1" ht="15">
      <c r="A24" s="121" t="s">
        <v>144</v>
      </c>
      <c r="B24" s="122" t="s">
        <v>122</v>
      </c>
      <c r="C24" s="121" t="s">
        <v>123</v>
      </c>
      <c r="D24" s="121" t="s">
        <v>124</v>
      </c>
    </row>
    <row r="25" spans="1:4" s="139" customFormat="1" ht="15">
      <c r="A25" s="123" t="s">
        <v>125</v>
      </c>
      <c r="B25" s="124" t="s">
        <v>126</v>
      </c>
      <c r="C25" s="125" t="s">
        <v>127</v>
      </c>
      <c r="D25" s="125" t="s">
        <v>128</v>
      </c>
    </row>
    <row r="26" spans="1:4" s="139" customFormat="1" ht="15">
      <c r="A26" s="126" t="s">
        <v>129</v>
      </c>
      <c r="B26" s="128"/>
      <c r="C26" s="128"/>
      <c r="D26" s="126"/>
    </row>
    <row r="27" spans="1:4" ht="14.25">
      <c r="A27" s="128" t="s">
        <v>130</v>
      </c>
      <c r="B27" s="137">
        <v>1997</v>
      </c>
      <c r="C27" s="132">
        <v>65</v>
      </c>
      <c r="D27" s="132">
        <f>B27/10*C27</f>
        <v>12980.5</v>
      </c>
    </row>
    <row r="28" spans="1:4" ht="14.25">
      <c r="A28" s="128" t="s">
        <v>131</v>
      </c>
      <c r="B28" s="137">
        <v>196</v>
      </c>
      <c r="C28" s="132">
        <v>104</v>
      </c>
      <c r="D28" s="132">
        <f>B28/10*C28</f>
        <v>2038.4</v>
      </c>
    </row>
    <row r="29" spans="1:4" ht="14.25">
      <c r="A29" s="128" t="s">
        <v>132</v>
      </c>
      <c r="B29" s="137">
        <v>493</v>
      </c>
      <c r="C29" s="132">
        <v>60</v>
      </c>
      <c r="D29" s="132">
        <f>B29/10*C29</f>
        <v>2958</v>
      </c>
    </row>
    <row r="30" spans="1:4" ht="14.25">
      <c r="A30" s="128" t="s">
        <v>133</v>
      </c>
      <c r="B30" s="137">
        <v>81</v>
      </c>
      <c r="C30" s="132">
        <v>55</v>
      </c>
      <c r="D30" s="132">
        <f>B30/10*C30</f>
        <v>445.5</v>
      </c>
    </row>
    <row r="31" spans="1:4" ht="14.25">
      <c r="A31" s="128" t="s">
        <v>134</v>
      </c>
      <c r="B31" s="137">
        <v>2</v>
      </c>
      <c r="C31" s="132">
        <v>60</v>
      </c>
      <c r="D31" s="132">
        <f>B31/10*C31</f>
        <v>12</v>
      </c>
    </row>
    <row r="32" spans="1:4" ht="15">
      <c r="A32" s="126" t="s">
        <v>135</v>
      </c>
      <c r="B32" s="134">
        <f>SUM(B27:B31)</f>
        <v>2769</v>
      </c>
      <c r="C32" s="132"/>
      <c r="D32" s="134">
        <f>D27+D28+D29+D30+D31</f>
        <v>18434.4</v>
      </c>
    </row>
    <row r="33" spans="1:4" ht="14.25">
      <c r="A33" s="128" t="s">
        <v>136</v>
      </c>
      <c r="B33" s="137">
        <v>8700</v>
      </c>
      <c r="C33" s="132">
        <v>15</v>
      </c>
      <c r="D33" s="132">
        <f>B33/10*C33</f>
        <v>13050</v>
      </c>
    </row>
    <row r="34" spans="1:4" ht="14.25">
      <c r="A34" s="128" t="s">
        <v>137</v>
      </c>
      <c r="B34" s="137">
        <v>125000</v>
      </c>
      <c r="C34" s="132">
        <v>3.5</v>
      </c>
      <c r="D34" s="132">
        <f>B34*C34/1000</f>
        <v>437.5</v>
      </c>
    </row>
    <row r="35" spans="1:4" ht="14.25">
      <c r="A35" s="128" t="s">
        <v>138</v>
      </c>
      <c r="B35" s="137">
        <v>39.9</v>
      </c>
      <c r="C35" s="132">
        <v>37.5</v>
      </c>
      <c r="D35" s="132">
        <f>B35/10*C35</f>
        <v>149.625</v>
      </c>
    </row>
    <row r="36" spans="1:4" ht="14.25">
      <c r="A36" s="128" t="s">
        <v>139</v>
      </c>
      <c r="B36" s="137">
        <v>2580</v>
      </c>
      <c r="C36" s="132">
        <v>10</v>
      </c>
      <c r="D36" s="132">
        <f>B36/10*C36</f>
        <v>2580</v>
      </c>
    </row>
    <row r="37" spans="1:4" ht="14.25">
      <c r="A37" s="128" t="s">
        <v>140</v>
      </c>
      <c r="B37" s="137">
        <v>700</v>
      </c>
      <c r="C37" s="132">
        <v>12</v>
      </c>
      <c r="D37" s="132">
        <f>B37/10*C37</f>
        <v>840</v>
      </c>
    </row>
    <row r="38" spans="1:4" ht="14.25">
      <c r="A38" s="128" t="s">
        <v>141</v>
      </c>
      <c r="B38" s="137"/>
      <c r="C38" s="132">
        <v>9</v>
      </c>
      <c r="D38" s="132">
        <f>B38/10*C38</f>
        <v>0</v>
      </c>
    </row>
    <row r="39" spans="1:4" ht="15">
      <c r="A39" s="126" t="s">
        <v>142</v>
      </c>
      <c r="B39" s="137"/>
      <c r="C39" s="132"/>
      <c r="D39" s="140">
        <f>SUM(D32:D38)</f>
        <v>35491.525</v>
      </c>
    </row>
    <row r="41" spans="1:4" ht="15.75" customHeight="1">
      <c r="A41" s="305" t="s">
        <v>41</v>
      </c>
      <c r="B41" s="305"/>
      <c r="C41" s="305"/>
      <c r="D41" s="305"/>
    </row>
    <row r="42" spans="1:4" s="139" customFormat="1" ht="15">
      <c r="A42" s="121" t="s">
        <v>144</v>
      </c>
      <c r="B42" s="122" t="s">
        <v>122</v>
      </c>
      <c r="C42" s="121" t="s">
        <v>123</v>
      </c>
      <c r="D42" s="121" t="s">
        <v>124</v>
      </c>
    </row>
    <row r="43" spans="1:4" s="139" customFormat="1" ht="15">
      <c r="A43" s="123" t="s">
        <v>125</v>
      </c>
      <c r="B43" s="124" t="s">
        <v>126</v>
      </c>
      <c r="C43" s="125" t="s">
        <v>127</v>
      </c>
      <c r="D43" s="125" t="s">
        <v>128</v>
      </c>
    </row>
    <row r="44" spans="1:4" s="139" customFormat="1" ht="15">
      <c r="A44" s="126" t="s">
        <v>129</v>
      </c>
      <c r="B44" s="128"/>
      <c r="C44" s="128"/>
      <c r="D44" s="126"/>
    </row>
    <row r="45" spans="1:4" ht="14.25">
      <c r="A45" s="128" t="s">
        <v>130</v>
      </c>
      <c r="B45" s="137">
        <v>307</v>
      </c>
      <c r="C45" s="132">
        <v>65</v>
      </c>
      <c r="D45" s="132">
        <f>B45/10*C45</f>
        <v>1995.5</v>
      </c>
    </row>
    <row r="46" spans="1:4" ht="14.25">
      <c r="A46" s="128" t="s">
        <v>131</v>
      </c>
      <c r="B46" s="137">
        <v>17</v>
      </c>
      <c r="C46" s="132">
        <v>104</v>
      </c>
      <c r="D46" s="132">
        <f>B46/10*C46</f>
        <v>176.79999999999998</v>
      </c>
    </row>
    <row r="47" spans="1:4" ht="14.25">
      <c r="A47" s="128" t="s">
        <v>132</v>
      </c>
      <c r="B47" s="137">
        <v>214</v>
      </c>
      <c r="C47" s="132">
        <v>60</v>
      </c>
      <c r="D47" s="132">
        <f>B47/10*C47</f>
        <v>1284</v>
      </c>
    </row>
    <row r="48" spans="1:4" ht="14.25">
      <c r="A48" s="128" t="s">
        <v>133</v>
      </c>
      <c r="B48" s="137">
        <v>22</v>
      </c>
      <c r="C48" s="132">
        <v>55</v>
      </c>
      <c r="D48" s="132">
        <f>B48/10*C48</f>
        <v>121.00000000000001</v>
      </c>
    </row>
    <row r="49" spans="1:4" ht="14.25">
      <c r="A49" s="128" t="s">
        <v>134</v>
      </c>
      <c r="B49" s="137"/>
      <c r="C49" s="132">
        <v>60</v>
      </c>
      <c r="D49" s="132">
        <f>B49/10*C49</f>
        <v>0</v>
      </c>
    </row>
    <row r="50" spans="1:4" ht="15">
      <c r="A50" s="126" t="s">
        <v>135</v>
      </c>
      <c r="B50" s="134">
        <f>SUM(B45:B49)</f>
        <v>560</v>
      </c>
      <c r="C50" s="132"/>
      <c r="D50" s="134">
        <f>D45+D46+D47+D48+D49</f>
        <v>3577.3</v>
      </c>
    </row>
    <row r="51" spans="1:4" ht="14.25">
      <c r="A51" s="128" t="s">
        <v>136</v>
      </c>
      <c r="B51" s="137">
        <v>2280</v>
      </c>
      <c r="C51" s="132">
        <v>15</v>
      </c>
      <c r="D51" s="132">
        <f>B51/10*C51</f>
        <v>3420</v>
      </c>
    </row>
    <row r="52" spans="1:4" ht="14.25">
      <c r="A52" s="128" t="s">
        <v>137</v>
      </c>
      <c r="B52" s="137">
        <v>26000</v>
      </c>
      <c r="C52" s="132">
        <v>3.5</v>
      </c>
      <c r="D52" s="132">
        <f>B52*C52/1000</f>
        <v>91</v>
      </c>
    </row>
    <row r="53" spans="1:4" ht="14.25">
      <c r="A53" s="128" t="s">
        <v>138</v>
      </c>
      <c r="B53" s="137">
        <v>17.4</v>
      </c>
      <c r="C53" s="132">
        <v>37.5</v>
      </c>
      <c r="D53" s="132">
        <f>B53/10*C53</f>
        <v>65.24999999999999</v>
      </c>
    </row>
    <row r="54" spans="1:4" ht="14.25">
      <c r="A54" s="128" t="s">
        <v>139</v>
      </c>
      <c r="B54" s="137">
        <v>460</v>
      </c>
      <c r="C54" s="132">
        <v>10</v>
      </c>
      <c r="D54" s="132">
        <f>B54/10*C54</f>
        <v>460</v>
      </c>
    </row>
    <row r="55" spans="1:4" ht="14.25">
      <c r="A55" s="128" t="s">
        <v>140</v>
      </c>
      <c r="B55" s="137">
        <v>145</v>
      </c>
      <c r="C55" s="132">
        <v>12</v>
      </c>
      <c r="D55" s="132">
        <f>B55/10*C55</f>
        <v>174</v>
      </c>
    </row>
    <row r="56" spans="1:4" ht="14.25">
      <c r="A56" s="128" t="s">
        <v>141</v>
      </c>
      <c r="B56" s="137">
        <v>1650</v>
      </c>
      <c r="C56" s="132">
        <v>9</v>
      </c>
      <c r="D56" s="132">
        <f>B56/10*C56</f>
        <v>1485</v>
      </c>
    </row>
    <row r="57" spans="1:4" ht="15">
      <c r="A57" s="126" t="s">
        <v>142</v>
      </c>
      <c r="B57" s="137"/>
      <c r="C57" s="132"/>
      <c r="D57" s="134">
        <f>D50+D51+D52+D53+D54+D55+D56</f>
        <v>9272.55</v>
      </c>
    </row>
    <row r="59" spans="1:4" ht="15.75" customHeight="1">
      <c r="A59" s="305" t="s">
        <v>145</v>
      </c>
      <c r="B59" s="305"/>
      <c r="C59" s="305"/>
      <c r="D59" s="305"/>
    </row>
    <row r="60" spans="1:4" s="139" customFormat="1" ht="15">
      <c r="A60" s="121" t="s">
        <v>144</v>
      </c>
      <c r="B60" s="122" t="s">
        <v>122</v>
      </c>
      <c r="C60" s="121" t="s">
        <v>123</v>
      </c>
      <c r="D60" s="121" t="s">
        <v>124</v>
      </c>
    </row>
    <row r="61" spans="1:4" s="139" customFormat="1" ht="15">
      <c r="A61" s="123" t="s">
        <v>125</v>
      </c>
      <c r="B61" s="124" t="s">
        <v>126</v>
      </c>
      <c r="C61" s="125" t="s">
        <v>127</v>
      </c>
      <c r="D61" s="125" t="s">
        <v>128</v>
      </c>
    </row>
    <row r="62" spans="1:4" s="139" customFormat="1" ht="15">
      <c r="A62" s="126" t="s">
        <v>129</v>
      </c>
      <c r="B62" s="128"/>
      <c r="C62" s="128"/>
      <c r="D62" s="126"/>
    </row>
    <row r="63" spans="1:4" ht="14.25">
      <c r="A63" s="128" t="s">
        <v>130</v>
      </c>
      <c r="B63" s="137"/>
      <c r="C63" s="132">
        <v>65</v>
      </c>
      <c r="D63" s="132">
        <f>B63/10*C63</f>
        <v>0</v>
      </c>
    </row>
    <row r="64" spans="1:4" ht="14.25">
      <c r="A64" s="128" t="s">
        <v>131</v>
      </c>
      <c r="B64" s="137"/>
      <c r="C64" s="132">
        <v>104</v>
      </c>
      <c r="D64" s="132">
        <f>B64/10*C64</f>
        <v>0</v>
      </c>
    </row>
    <row r="65" spans="1:4" ht="14.25">
      <c r="A65" s="128" t="s">
        <v>132</v>
      </c>
      <c r="B65" s="137"/>
      <c r="C65" s="132">
        <v>60</v>
      </c>
      <c r="D65" s="132">
        <f>B65/10*C65</f>
        <v>0</v>
      </c>
    </row>
    <row r="66" spans="1:4" ht="14.25">
      <c r="A66" s="128" t="s">
        <v>133</v>
      </c>
      <c r="B66" s="137"/>
      <c r="C66" s="132">
        <v>55</v>
      </c>
      <c r="D66" s="132">
        <f>B66/10*C66</f>
        <v>0</v>
      </c>
    </row>
    <row r="67" spans="1:4" ht="14.25">
      <c r="A67" s="128" t="s">
        <v>134</v>
      </c>
      <c r="B67" s="137"/>
      <c r="C67" s="132">
        <v>60</v>
      </c>
      <c r="D67" s="132">
        <f>B67/10*C67</f>
        <v>0</v>
      </c>
    </row>
    <row r="68" spans="1:4" ht="15">
      <c r="A68" s="126" t="s">
        <v>135</v>
      </c>
      <c r="B68" s="134"/>
      <c r="C68" s="132"/>
      <c r="D68" s="134">
        <f>D63+D64+D65+D66+D67</f>
        <v>0</v>
      </c>
    </row>
    <row r="69" spans="1:4" ht="14.25">
      <c r="A69" s="128" t="s">
        <v>136</v>
      </c>
      <c r="B69" s="137"/>
      <c r="C69" s="132">
        <v>15</v>
      </c>
      <c r="D69" s="132">
        <f>B69/10*C69</f>
        <v>0</v>
      </c>
    </row>
    <row r="70" spans="1:4" ht="14.25">
      <c r="A70" s="128" t="s">
        <v>137</v>
      </c>
      <c r="B70" s="137"/>
      <c r="C70" s="132">
        <v>3.5</v>
      </c>
      <c r="D70" s="132">
        <f>B70*C70/1000</f>
        <v>0</v>
      </c>
    </row>
    <row r="71" spans="1:4" ht="14.25">
      <c r="A71" s="128" t="s">
        <v>138</v>
      </c>
      <c r="B71" s="137"/>
      <c r="C71" s="132">
        <v>37.5</v>
      </c>
      <c r="D71" s="132">
        <f>B71/10*C71</f>
        <v>0</v>
      </c>
    </row>
    <row r="72" spans="1:4" ht="14.25">
      <c r="A72" s="128" t="s">
        <v>139</v>
      </c>
      <c r="B72" s="137"/>
      <c r="C72" s="132">
        <v>10</v>
      </c>
      <c r="D72" s="132">
        <f>B72/10*C72</f>
        <v>0</v>
      </c>
    </row>
    <row r="73" spans="1:4" ht="14.25">
      <c r="A73" s="128" t="s">
        <v>140</v>
      </c>
      <c r="B73" s="137"/>
      <c r="C73" s="132">
        <v>12</v>
      </c>
      <c r="D73" s="132">
        <f>B73/10*C73</f>
        <v>0</v>
      </c>
    </row>
    <row r="74" spans="1:4" ht="14.25">
      <c r="A74" s="128" t="s">
        <v>141</v>
      </c>
      <c r="B74" s="137"/>
      <c r="C74" s="132">
        <v>9</v>
      </c>
      <c r="D74" s="132">
        <f>B74/10*C74</f>
        <v>0</v>
      </c>
    </row>
    <row r="75" spans="1:4" ht="15">
      <c r="A75" s="126" t="s">
        <v>142</v>
      </c>
      <c r="B75" s="137"/>
      <c r="C75" s="132"/>
      <c r="D75" s="134">
        <f>D68+D69+D70+D71+D72+D73+D74</f>
        <v>0</v>
      </c>
    </row>
    <row r="77" spans="1:4" ht="18">
      <c r="A77" s="305" t="s">
        <v>146</v>
      </c>
      <c r="B77" s="305"/>
      <c r="C77" s="305"/>
      <c r="D77" s="305"/>
    </row>
    <row r="78" spans="1:4" s="139" customFormat="1" ht="15">
      <c r="A78" s="121" t="s">
        <v>144</v>
      </c>
      <c r="B78" s="122" t="s">
        <v>122</v>
      </c>
      <c r="C78" s="121" t="s">
        <v>123</v>
      </c>
      <c r="D78" s="121" t="s">
        <v>124</v>
      </c>
    </row>
    <row r="79" spans="1:4" s="139" customFormat="1" ht="15">
      <c r="A79" s="123" t="s">
        <v>125</v>
      </c>
      <c r="B79" s="124" t="s">
        <v>126</v>
      </c>
      <c r="C79" s="125" t="s">
        <v>127</v>
      </c>
      <c r="D79" s="125" t="s">
        <v>128</v>
      </c>
    </row>
    <row r="80" spans="1:4" s="139" customFormat="1" ht="15">
      <c r="A80" s="126" t="s">
        <v>129</v>
      </c>
      <c r="B80" s="126"/>
      <c r="C80" s="126"/>
      <c r="D80" s="126"/>
    </row>
    <row r="81" spans="1:4" ht="14.25">
      <c r="A81" s="128" t="s">
        <v>130</v>
      </c>
      <c r="B81" s="132">
        <f>B63+B45+B27+B9</f>
        <v>2304</v>
      </c>
      <c r="C81" s="132">
        <v>65</v>
      </c>
      <c r="D81" s="132">
        <f>B81/10*C81</f>
        <v>14976</v>
      </c>
    </row>
    <row r="82" spans="1:4" ht="14.25">
      <c r="A82" s="128" t="s">
        <v>131</v>
      </c>
      <c r="B82" s="132">
        <f>B64+B46+B28+B10</f>
        <v>213</v>
      </c>
      <c r="C82" s="132">
        <v>104</v>
      </c>
      <c r="D82" s="132">
        <f>B82/10*C82</f>
        <v>2215.2000000000003</v>
      </c>
    </row>
    <row r="83" spans="1:4" ht="14.25">
      <c r="A83" s="128" t="s">
        <v>132</v>
      </c>
      <c r="B83" s="132">
        <f>B65+B47+B29+B11</f>
        <v>707</v>
      </c>
      <c r="C83" s="132">
        <v>60</v>
      </c>
      <c r="D83" s="132">
        <f>B83/10*C83</f>
        <v>4242</v>
      </c>
    </row>
    <row r="84" spans="1:4" ht="14.25">
      <c r="A84" s="128" t="s">
        <v>133</v>
      </c>
      <c r="B84" s="132">
        <f>B66+B48+B30+B12</f>
        <v>103</v>
      </c>
      <c r="C84" s="132">
        <v>55</v>
      </c>
      <c r="D84" s="132">
        <f>B84/10*C84</f>
        <v>566.5</v>
      </c>
    </row>
    <row r="85" spans="1:4" ht="14.25">
      <c r="A85" s="128" t="s">
        <v>134</v>
      </c>
      <c r="B85" s="132">
        <f>B67+B49+B31+B13</f>
        <v>2</v>
      </c>
      <c r="C85" s="132">
        <v>60</v>
      </c>
      <c r="D85" s="132">
        <f>B85/10*C85</f>
        <v>12</v>
      </c>
    </row>
    <row r="86" spans="1:4" ht="15">
      <c r="A86" s="126" t="s">
        <v>135</v>
      </c>
      <c r="B86" s="134">
        <f>SUM(B81:B85)</f>
        <v>3329</v>
      </c>
      <c r="C86" s="132"/>
      <c r="D86" s="134">
        <f>D81+D82+D83+D84+D85</f>
        <v>22011.7</v>
      </c>
    </row>
    <row r="87" spans="1:4" ht="14.25">
      <c r="A87" s="128" t="s">
        <v>136</v>
      </c>
      <c r="B87" s="132">
        <f aca="true" t="shared" si="0" ref="B87:B92">B69+B51+B33+B15</f>
        <v>10980</v>
      </c>
      <c r="C87" s="132">
        <v>15</v>
      </c>
      <c r="D87" s="132">
        <f>B87/10*C87</f>
        <v>16470</v>
      </c>
    </row>
    <row r="88" spans="1:4" ht="14.25">
      <c r="A88" s="128" t="s">
        <v>137</v>
      </c>
      <c r="B88" s="132">
        <f t="shared" si="0"/>
        <v>151000</v>
      </c>
      <c r="C88" s="132">
        <v>3.5</v>
      </c>
      <c r="D88" s="132">
        <f>B88*C88/1000</f>
        <v>528.5</v>
      </c>
    </row>
    <row r="89" spans="1:4" ht="14.25">
      <c r="A89" s="128" t="s">
        <v>138</v>
      </c>
      <c r="B89" s="132">
        <f t="shared" si="0"/>
        <v>57.3</v>
      </c>
      <c r="C89" s="132">
        <v>37.5</v>
      </c>
      <c r="D89" s="132">
        <f>B89/10*C89</f>
        <v>214.87499999999997</v>
      </c>
    </row>
    <row r="90" spans="1:4" ht="14.25">
      <c r="A90" s="128" t="s">
        <v>139</v>
      </c>
      <c r="B90" s="132">
        <f t="shared" si="0"/>
        <v>3040</v>
      </c>
      <c r="C90" s="132">
        <v>10</v>
      </c>
      <c r="D90" s="132">
        <f>B90/10*C90</f>
        <v>3040</v>
      </c>
    </row>
    <row r="91" spans="1:4" ht="14.25">
      <c r="A91" s="128" t="s">
        <v>140</v>
      </c>
      <c r="B91" s="132">
        <f t="shared" si="0"/>
        <v>845</v>
      </c>
      <c r="C91" s="132">
        <v>12</v>
      </c>
      <c r="D91" s="132">
        <f>B91/10*C91</f>
        <v>1014</v>
      </c>
    </row>
    <row r="92" spans="1:4" ht="14.25">
      <c r="A92" s="128" t="s">
        <v>141</v>
      </c>
      <c r="B92" s="132">
        <f t="shared" si="0"/>
        <v>1650</v>
      </c>
      <c r="C92" s="132">
        <v>9</v>
      </c>
      <c r="D92" s="132">
        <f>B92/10*C92</f>
        <v>1485</v>
      </c>
    </row>
    <row r="93" spans="1:4" ht="15">
      <c r="A93" s="126" t="s">
        <v>142</v>
      </c>
      <c r="B93" s="132"/>
      <c r="C93" s="132"/>
      <c r="D93" s="177">
        <f>D86+D87+D88+D89+D90+D91+D92</f>
        <v>44764.075</v>
      </c>
    </row>
    <row r="95" ht="12.75">
      <c r="A95" s="118" t="s">
        <v>284</v>
      </c>
    </row>
    <row r="97" spans="1:3" ht="12.75">
      <c r="A97" s="141" t="s">
        <v>171</v>
      </c>
      <c r="B97" s="165"/>
      <c r="C97" s="164" t="s">
        <v>147</v>
      </c>
    </row>
    <row r="98" spans="1:4" ht="12.75">
      <c r="A98" s="141" t="s">
        <v>168</v>
      </c>
      <c r="C98" s="164"/>
      <c r="D98" s="142"/>
    </row>
    <row r="99" ht="12.75">
      <c r="D99" s="143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5.57421875" style="0" customWidth="1"/>
    <col min="2" max="2" width="28.8515625" style="0" customWidth="1"/>
    <col min="3" max="3" width="9.00390625" style="0" customWidth="1"/>
    <col min="5" max="5" width="8.7109375" style="0" customWidth="1"/>
    <col min="7" max="7" width="8.140625" style="0" customWidth="1"/>
    <col min="9" max="9" width="9.00390625" style="0" customWidth="1"/>
    <col min="10" max="10" width="8.7109375" style="0" customWidth="1"/>
    <col min="11" max="11" width="9.00390625" style="0" customWidth="1"/>
    <col min="12" max="12" width="9.421875" style="0" customWidth="1"/>
  </cols>
  <sheetData>
    <row r="2" spans="1:12" ht="15">
      <c r="A2" s="284" t="s">
        <v>164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15">
      <c r="A3" s="284" t="s">
        <v>270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ht="15">
      <c r="B4" t="s">
        <v>217</v>
      </c>
    </row>
    <row r="5" spans="1:12" s="161" customFormat="1" ht="30">
      <c r="A5" s="285" t="s">
        <v>1</v>
      </c>
      <c r="B5" s="285" t="s">
        <v>165</v>
      </c>
      <c r="C5" s="276" t="s">
        <v>218</v>
      </c>
      <c r="D5" s="276" t="s">
        <v>219</v>
      </c>
      <c r="E5" s="276" t="s">
        <v>218</v>
      </c>
      <c r="F5" s="276" t="s">
        <v>219</v>
      </c>
      <c r="G5" s="276" t="s">
        <v>218</v>
      </c>
      <c r="H5" s="276" t="s">
        <v>219</v>
      </c>
      <c r="I5" s="276" t="s">
        <v>218</v>
      </c>
      <c r="J5" s="276" t="s">
        <v>219</v>
      </c>
      <c r="K5" s="285" t="s">
        <v>166</v>
      </c>
      <c r="L5" s="285"/>
    </row>
    <row r="6" spans="1:12" ht="30">
      <c r="A6" s="285"/>
      <c r="B6" s="285"/>
      <c r="C6" s="279" t="s">
        <v>220</v>
      </c>
      <c r="D6" s="279"/>
      <c r="E6" s="279" t="s">
        <v>221</v>
      </c>
      <c r="F6" s="279"/>
      <c r="G6" s="279" t="s">
        <v>222</v>
      </c>
      <c r="H6" s="279"/>
      <c r="I6" s="279" t="s">
        <v>223</v>
      </c>
      <c r="J6" s="279"/>
      <c r="K6" s="276" t="s">
        <v>218</v>
      </c>
      <c r="L6" s="276" t="s">
        <v>219</v>
      </c>
    </row>
    <row r="7" spans="1:12" ht="15">
      <c r="A7" s="162">
        <v>1</v>
      </c>
      <c r="B7" s="182" t="s">
        <v>271</v>
      </c>
      <c r="C7" s="162"/>
      <c r="D7" s="162"/>
      <c r="E7" s="162"/>
      <c r="F7" s="162">
        <v>40</v>
      </c>
      <c r="G7" s="162"/>
      <c r="H7" s="162">
        <v>100</v>
      </c>
      <c r="I7" s="162"/>
      <c r="J7" s="162"/>
      <c r="K7" s="192">
        <f>C7+E7+G7+I7</f>
        <v>0</v>
      </c>
      <c r="L7" s="268">
        <f>D7+F7+H7+J7</f>
        <v>140</v>
      </c>
    </row>
    <row r="8" spans="1:12" ht="34.5" customHeight="1">
      <c r="A8" s="162">
        <v>2</v>
      </c>
      <c r="B8" s="193" t="s">
        <v>272</v>
      </c>
      <c r="C8" s="162"/>
      <c r="D8" s="162"/>
      <c r="E8" s="162"/>
      <c r="F8" s="162">
        <v>85</v>
      </c>
      <c r="G8" s="162"/>
      <c r="H8" s="162"/>
      <c r="I8" s="162"/>
      <c r="J8" s="162"/>
      <c r="K8" s="192">
        <f aca="true" t="shared" si="0" ref="K8:L16">C8+E8+G8+I8</f>
        <v>0</v>
      </c>
      <c r="L8" s="268">
        <f t="shared" si="0"/>
        <v>85</v>
      </c>
    </row>
    <row r="9" spans="1:12" ht="15">
      <c r="A9" s="162">
        <v>3</v>
      </c>
      <c r="B9" s="162" t="s">
        <v>290</v>
      </c>
      <c r="C9" s="162"/>
      <c r="D9" s="162"/>
      <c r="E9" s="162"/>
      <c r="F9" s="162"/>
      <c r="G9" s="162"/>
      <c r="H9" s="162"/>
      <c r="I9" s="162">
        <v>1800</v>
      </c>
      <c r="J9" s="162"/>
      <c r="K9" s="192">
        <f t="shared" si="0"/>
        <v>1800</v>
      </c>
      <c r="L9" s="268">
        <f t="shared" si="0"/>
        <v>0</v>
      </c>
    </row>
    <row r="10" spans="1:12" ht="26.25">
      <c r="A10" s="162">
        <v>4</v>
      </c>
      <c r="B10" s="278" t="s">
        <v>291</v>
      </c>
      <c r="C10" s="162"/>
      <c r="D10" s="162"/>
      <c r="E10" s="162"/>
      <c r="F10" s="162"/>
      <c r="G10" s="162"/>
      <c r="H10" s="162"/>
      <c r="I10" s="162">
        <v>1060</v>
      </c>
      <c r="J10" s="162"/>
      <c r="K10" s="192">
        <f t="shared" si="0"/>
        <v>1060</v>
      </c>
      <c r="L10" s="268">
        <f t="shared" si="0"/>
        <v>0</v>
      </c>
    </row>
    <row r="11" spans="1:12" ht="30">
      <c r="A11" s="162">
        <v>5</v>
      </c>
      <c r="B11" s="193" t="s">
        <v>292</v>
      </c>
      <c r="C11" s="162"/>
      <c r="D11" s="162"/>
      <c r="E11" s="162"/>
      <c r="F11" s="162"/>
      <c r="G11" s="162"/>
      <c r="H11" s="162"/>
      <c r="I11" s="162">
        <v>440</v>
      </c>
      <c r="J11" s="162"/>
      <c r="K11" s="192">
        <f t="shared" si="0"/>
        <v>440</v>
      </c>
      <c r="L11" s="268">
        <f t="shared" si="0"/>
        <v>0</v>
      </c>
    </row>
    <row r="12" spans="1:12" ht="15">
      <c r="A12" s="162">
        <v>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92">
        <f t="shared" si="0"/>
        <v>0</v>
      </c>
      <c r="L12" s="268">
        <f t="shared" si="0"/>
        <v>0</v>
      </c>
    </row>
    <row r="13" spans="1:12" ht="15">
      <c r="A13" s="162">
        <v>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92">
        <f t="shared" si="0"/>
        <v>0</v>
      </c>
      <c r="L13" s="268">
        <f t="shared" si="0"/>
        <v>0</v>
      </c>
    </row>
    <row r="14" spans="1:12" ht="15">
      <c r="A14" s="162">
        <v>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92">
        <f t="shared" si="0"/>
        <v>0</v>
      </c>
      <c r="L14" s="268">
        <f t="shared" si="0"/>
        <v>0</v>
      </c>
    </row>
    <row r="15" spans="1:12" ht="15">
      <c r="A15" s="162">
        <v>9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92">
        <f t="shared" si="0"/>
        <v>0</v>
      </c>
      <c r="L15" s="268">
        <f t="shared" si="0"/>
        <v>0</v>
      </c>
    </row>
    <row r="16" spans="1:12" ht="15.75" thickBot="1">
      <c r="A16" s="162">
        <v>10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269">
        <f t="shared" si="0"/>
        <v>0</v>
      </c>
      <c r="L16" s="270">
        <f t="shared" si="0"/>
        <v>0</v>
      </c>
    </row>
    <row r="17" spans="1:12" ht="15.75" thickBot="1">
      <c r="A17" s="157" t="s">
        <v>273</v>
      </c>
      <c r="K17" s="183">
        <f>SUM(K7:K16)</f>
        <v>3300</v>
      </c>
      <c r="L17" s="184">
        <f>SUM(L7:L16)</f>
        <v>225</v>
      </c>
    </row>
    <row r="18" spans="1:12" ht="15.75" thickBot="1">
      <c r="A18" s="159" t="s">
        <v>224</v>
      </c>
      <c r="D18" s="163"/>
      <c r="I18" s="280" t="s">
        <v>225</v>
      </c>
      <c r="J18" s="281"/>
      <c r="K18" s="282">
        <f>K17+L17</f>
        <v>3525</v>
      </c>
      <c r="L18" s="283"/>
    </row>
    <row r="19" ht="15">
      <c r="A19" s="159"/>
    </row>
  </sheetData>
  <sheetProtection/>
  <mergeCells count="11">
    <mergeCell ref="E6:F6"/>
    <mergeCell ref="G6:H6"/>
    <mergeCell ref="I6:J6"/>
    <mergeCell ref="I18:J18"/>
    <mergeCell ref="K18:L18"/>
    <mergeCell ref="A2:L2"/>
    <mergeCell ref="A3:L3"/>
    <mergeCell ref="A5:A6"/>
    <mergeCell ref="B5:B6"/>
    <mergeCell ref="K5:L5"/>
    <mergeCell ref="C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42"/>
  <sheetViews>
    <sheetView zoomScalePageLayoutView="0" workbookViewId="0" topLeftCell="E1">
      <selection activeCell="R12" sqref="R12"/>
    </sheetView>
  </sheetViews>
  <sheetFormatPr defaultColWidth="25.7109375" defaultRowHeight="15"/>
  <cols>
    <col min="1" max="1" width="5.28125" style="144" customWidth="1"/>
    <col min="2" max="2" width="23.57421875" style="145" customWidth="1"/>
    <col min="3" max="3" width="30.7109375" style="145" customWidth="1"/>
    <col min="4" max="4" width="24.57421875" style="145" customWidth="1"/>
    <col min="5" max="5" width="10.57421875" style="145" customWidth="1"/>
    <col min="6" max="6" width="25.7109375" style="145" customWidth="1"/>
    <col min="7" max="7" width="5.28125" style="144" customWidth="1"/>
    <col min="8" max="8" width="23.57421875" style="145" customWidth="1"/>
    <col min="9" max="9" width="30.7109375" style="145" customWidth="1"/>
    <col min="10" max="10" width="24.57421875" style="145" customWidth="1"/>
    <col min="11" max="11" width="10.57421875" style="145" customWidth="1"/>
    <col min="12" max="12" width="25.7109375" style="145" customWidth="1"/>
    <col min="13" max="13" width="5.28125" style="144" customWidth="1"/>
    <col min="14" max="14" width="23.57421875" style="145" customWidth="1"/>
    <col min="15" max="15" width="30.7109375" style="145" customWidth="1"/>
    <col min="16" max="16" width="24.57421875" style="145" customWidth="1"/>
    <col min="17" max="17" width="10.57421875" style="145" customWidth="1"/>
    <col min="18" max="16384" width="25.7109375" style="145" customWidth="1"/>
  </cols>
  <sheetData>
    <row r="1" spans="5:17" ht="14.25">
      <c r="E1" s="146"/>
      <c r="K1" s="146"/>
      <c r="Q1" s="146"/>
    </row>
    <row r="2" spans="1:17" ht="15">
      <c r="A2" s="286" t="s">
        <v>149</v>
      </c>
      <c r="B2" s="286"/>
      <c r="C2" s="286"/>
      <c r="D2" s="286"/>
      <c r="E2" s="286"/>
      <c r="G2" s="286" t="s">
        <v>149</v>
      </c>
      <c r="H2" s="286"/>
      <c r="I2" s="286"/>
      <c r="J2" s="286"/>
      <c r="K2" s="286"/>
      <c r="M2" s="286" t="s">
        <v>149</v>
      </c>
      <c r="N2" s="286"/>
      <c r="O2" s="286"/>
      <c r="P2" s="286"/>
      <c r="Q2" s="286"/>
    </row>
    <row r="3" spans="1:17" ht="15" customHeight="1">
      <c r="A3" s="286" t="s">
        <v>150</v>
      </c>
      <c r="B3" s="286"/>
      <c r="C3" s="286"/>
      <c r="D3" s="286"/>
      <c r="E3" s="286"/>
      <c r="G3" s="286" t="s">
        <v>150</v>
      </c>
      <c r="H3" s="286"/>
      <c r="I3" s="286"/>
      <c r="J3" s="286"/>
      <c r="K3" s="286"/>
      <c r="M3" s="286" t="s">
        <v>150</v>
      </c>
      <c r="N3" s="286"/>
      <c r="O3" s="286"/>
      <c r="P3" s="286"/>
      <c r="Q3" s="286"/>
    </row>
    <row r="4" spans="1:17" ht="15" customHeight="1">
      <c r="A4" s="286" t="s">
        <v>236</v>
      </c>
      <c r="B4" s="286"/>
      <c r="C4" s="286"/>
      <c r="D4" s="286"/>
      <c r="E4" s="286"/>
      <c r="G4" s="286" t="s">
        <v>267</v>
      </c>
      <c r="H4" s="286"/>
      <c r="I4" s="286"/>
      <c r="J4" s="286"/>
      <c r="K4" s="286"/>
      <c r="M4" s="286" t="s">
        <v>285</v>
      </c>
      <c r="N4" s="286"/>
      <c r="O4" s="286"/>
      <c r="P4" s="286"/>
      <c r="Q4" s="286"/>
    </row>
    <row r="6" spans="1:17" s="147" customFormat="1" ht="42" customHeight="1">
      <c r="A6" s="148" t="s">
        <v>1</v>
      </c>
      <c r="B6" s="148" t="s">
        <v>151</v>
      </c>
      <c r="C6" s="148" t="s">
        <v>152</v>
      </c>
      <c r="D6" s="148" t="s">
        <v>153</v>
      </c>
      <c r="E6" s="148" t="s">
        <v>154</v>
      </c>
      <c r="G6" s="148" t="s">
        <v>1</v>
      </c>
      <c r="H6" s="148" t="s">
        <v>151</v>
      </c>
      <c r="I6" s="148" t="s">
        <v>152</v>
      </c>
      <c r="J6" s="148" t="s">
        <v>153</v>
      </c>
      <c r="K6" s="148" t="s">
        <v>154</v>
      </c>
      <c r="M6" s="148" t="s">
        <v>1</v>
      </c>
      <c r="N6" s="148" t="s">
        <v>151</v>
      </c>
      <c r="O6" s="148" t="s">
        <v>152</v>
      </c>
      <c r="P6" s="148" t="s">
        <v>153</v>
      </c>
      <c r="Q6" s="148" t="s">
        <v>154</v>
      </c>
    </row>
    <row r="7" spans="1:17" s="144" customFormat="1" ht="22.5" customHeight="1">
      <c r="A7" s="149">
        <v>1</v>
      </c>
      <c r="B7" s="150" t="s">
        <v>155</v>
      </c>
      <c r="C7" s="151" t="s">
        <v>181</v>
      </c>
      <c r="D7" s="149" t="s">
        <v>156</v>
      </c>
      <c r="E7" s="149">
        <v>16</v>
      </c>
      <c r="G7" s="149">
        <v>1</v>
      </c>
      <c r="H7" s="150" t="s">
        <v>155</v>
      </c>
      <c r="I7" s="151" t="s">
        <v>181</v>
      </c>
      <c r="J7" s="149" t="s">
        <v>156</v>
      </c>
      <c r="K7" s="149">
        <v>16</v>
      </c>
      <c r="M7" s="149">
        <v>1</v>
      </c>
      <c r="N7" s="150" t="s">
        <v>155</v>
      </c>
      <c r="O7" s="151" t="s">
        <v>181</v>
      </c>
      <c r="P7" s="149" t="s">
        <v>156</v>
      </c>
      <c r="Q7" s="149">
        <v>16</v>
      </c>
    </row>
    <row r="8" spans="1:17" s="144" customFormat="1" ht="20.25" customHeight="1">
      <c r="A8" s="149">
        <v>2</v>
      </c>
      <c r="B8" s="152"/>
      <c r="C8" s="151" t="s">
        <v>182</v>
      </c>
      <c r="D8" s="149" t="s">
        <v>183</v>
      </c>
      <c r="E8" s="149">
        <v>7</v>
      </c>
      <c r="G8" s="149">
        <v>2</v>
      </c>
      <c r="H8" s="152"/>
      <c r="I8" s="151" t="s">
        <v>182</v>
      </c>
      <c r="J8" s="149" t="s">
        <v>183</v>
      </c>
      <c r="K8" s="149">
        <v>7</v>
      </c>
      <c r="M8" s="149">
        <v>2</v>
      </c>
      <c r="N8" s="152"/>
      <c r="O8" s="151" t="s">
        <v>182</v>
      </c>
      <c r="P8" s="149" t="s">
        <v>183</v>
      </c>
      <c r="Q8" s="149">
        <v>7</v>
      </c>
    </row>
    <row r="9" spans="1:17" s="144" customFormat="1" ht="22.5" customHeight="1">
      <c r="A9" s="149">
        <v>3</v>
      </c>
      <c r="B9" s="152"/>
      <c r="C9" s="151" t="s">
        <v>184</v>
      </c>
      <c r="D9" s="149" t="s">
        <v>185</v>
      </c>
      <c r="E9" s="149">
        <v>2</v>
      </c>
      <c r="G9" s="149">
        <v>3</v>
      </c>
      <c r="H9" s="152"/>
      <c r="I9" s="151" t="s">
        <v>184</v>
      </c>
      <c r="J9" s="149" t="s">
        <v>185</v>
      </c>
      <c r="K9" s="149">
        <v>2</v>
      </c>
      <c r="M9" s="149">
        <v>3</v>
      </c>
      <c r="N9" s="152"/>
      <c r="O9" s="151" t="s">
        <v>184</v>
      </c>
      <c r="P9" s="149" t="s">
        <v>185</v>
      </c>
      <c r="Q9" s="149">
        <v>2</v>
      </c>
    </row>
    <row r="10" spans="1:17" s="144" customFormat="1" ht="18.75" customHeight="1">
      <c r="A10" s="149">
        <v>4</v>
      </c>
      <c r="B10" s="152"/>
      <c r="C10" s="151" t="s">
        <v>186</v>
      </c>
      <c r="D10" s="149" t="s">
        <v>185</v>
      </c>
      <c r="E10" s="149">
        <v>2</v>
      </c>
      <c r="G10" s="149">
        <v>4</v>
      </c>
      <c r="H10" s="152"/>
      <c r="I10" s="151" t="s">
        <v>186</v>
      </c>
      <c r="J10" s="149" t="s">
        <v>185</v>
      </c>
      <c r="K10" s="149">
        <v>2</v>
      </c>
      <c r="M10" s="149">
        <v>4</v>
      </c>
      <c r="N10" s="152"/>
      <c r="O10" s="151" t="s">
        <v>186</v>
      </c>
      <c r="P10" s="149" t="s">
        <v>185</v>
      </c>
      <c r="Q10" s="149">
        <v>2</v>
      </c>
    </row>
    <row r="11" spans="1:17" s="144" customFormat="1" ht="25.5" customHeight="1">
      <c r="A11" s="149">
        <v>5</v>
      </c>
      <c r="B11" s="152"/>
      <c r="C11" s="151" t="s">
        <v>187</v>
      </c>
      <c r="D11" s="149" t="s">
        <v>188</v>
      </c>
      <c r="E11" s="149">
        <v>3</v>
      </c>
      <c r="G11" s="149">
        <v>5</v>
      </c>
      <c r="H11" s="152"/>
      <c r="I11" s="151" t="s">
        <v>187</v>
      </c>
      <c r="J11" s="149" t="s">
        <v>188</v>
      </c>
      <c r="K11" s="149">
        <v>3</v>
      </c>
      <c r="M11" s="149">
        <v>5</v>
      </c>
      <c r="N11" s="152"/>
      <c r="O11" s="151" t="s">
        <v>187</v>
      </c>
      <c r="P11" s="149" t="s">
        <v>188</v>
      </c>
      <c r="Q11" s="149">
        <v>3</v>
      </c>
    </row>
    <row r="12" spans="1:17" s="144" customFormat="1" ht="27.75" customHeight="1">
      <c r="A12" s="149">
        <v>6</v>
      </c>
      <c r="B12" s="152"/>
      <c r="C12" s="151" t="s">
        <v>196</v>
      </c>
      <c r="D12" s="149" t="s">
        <v>197</v>
      </c>
      <c r="E12" s="149">
        <v>4</v>
      </c>
      <c r="G12" s="149">
        <v>6</v>
      </c>
      <c r="H12" s="152"/>
      <c r="I12" s="151" t="s">
        <v>196</v>
      </c>
      <c r="J12" s="149" t="s">
        <v>197</v>
      </c>
      <c r="K12" s="149">
        <v>4</v>
      </c>
      <c r="M12" s="149">
        <v>6</v>
      </c>
      <c r="N12" s="152"/>
      <c r="O12" s="151" t="s">
        <v>196</v>
      </c>
      <c r="P12" s="149" t="s">
        <v>197</v>
      </c>
      <c r="Q12" s="149">
        <v>4</v>
      </c>
    </row>
    <row r="13" spans="1:17" ht="15">
      <c r="A13" s="149">
        <v>7</v>
      </c>
      <c r="B13" s="150" t="s">
        <v>157</v>
      </c>
      <c r="C13" s="151" t="s">
        <v>172</v>
      </c>
      <c r="D13" s="149" t="s">
        <v>173</v>
      </c>
      <c r="E13" s="149">
        <v>2</v>
      </c>
      <c r="G13" s="149">
        <v>7</v>
      </c>
      <c r="H13" s="150" t="s">
        <v>157</v>
      </c>
      <c r="I13" s="151" t="s">
        <v>172</v>
      </c>
      <c r="J13" s="149" t="s">
        <v>173</v>
      </c>
      <c r="K13" s="149">
        <v>0</v>
      </c>
      <c r="M13" s="149">
        <v>7</v>
      </c>
      <c r="N13" s="152"/>
      <c r="O13" s="151" t="s">
        <v>286</v>
      </c>
      <c r="P13" s="149" t="s">
        <v>287</v>
      </c>
      <c r="Q13" s="149">
        <v>4</v>
      </c>
    </row>
    <row r="14" spans="1:17" ht="28.5">
      <c r="A14" s="149">
        <v>8</v>
      </c>
      <c r="B14" s="150"/>
      <c r="C14" s="151" t="s">
        <v>189</v>
      </c>
      <c r="D14" s="149" t="s">
        <v>190</v>
      </c>
      <c r="E14" s="149">
        <v>8</v>
      </c>
      <c r="G14" s="149">
        <v>8</v>
      </c>
      <c r="H14" s="150"/>
      <c r="I14" s="151" t="s">
        <v>189</v>
      </c>
      <c r="J14" s="149" t="s">
        <v>190</v>
      </c>
      <c r="K14" s="149">
        <v>8</v>
      </c>
      <c r="M14" s="149">
        <v>8</v>
      </c>
      <c r="N14" s="152"/>
      <c r="O14" s="151" t="s">
        <v>288</v>
      </c>
      <c r="P14" s="149" t="s">
        <v>287</v>
      </c>
      <c r="Q14" s="149">
        <v>2</v>
      </c>
    </row>
    <row r="15" spans="1:17" ht="15">
      <c r="A15" s="149">
        <v>9</v>
      </c>
      <c r="B15" s="150" t="s">
        <v>158</v>
      </c>
      <c r="C15" s="151" t="s">
        <v>174</v>
      </c>
      <c r="D15" s="149" t="s">
        <v>175</v>
      </c>
      <c r="E15" s="149">
        <v>15</v>
      </c>
      <c r="G15" s="149">
        <v>9</v>
      </c>
      <c r="H15" s="150" t="s">
        <v>158</v>
      </c>
      <c r="I15" s="151" t="s">
        <v>174</v>
      </c>
      <c r="J15" s="149" t="s">
        <v>175</v>
      </c>
      <c r="K15" s="149">
        <v>15</v>
      </c>
      <c r="M15" s="149">
        <v>9</v>
      </c>
      <c r="N15" s="150" t="s">
        <v>157</v>
      </c>
      <c r="O15" s="151" t="s">
        <v>172</v>
      </c>
      <c r="P15" s="149" t="s">
        <v>173</v>
      </c>
      <c r="Q15" s="149">
        <v>0</v>
      </c>
    </row>
    <row r="16" spans="1:17" s="153" customFormat="1" ht="28.5">
      <c r="A16" s="149">
        <v>10</v>
      </c>
      <c r="B16" s="150"/>
      <c r="C16" s="151" t="s">
        <v>176</v>
      </c>
      <c r="D16" s="149" t="s">
        <v>177</v>
      </c>
      <c r="E16" s="149">
        <v>1</v>
      </c>
      <c r="G16" s="149">
        <v>10</v>
      </c>
      <c r="H16" s="150"/>
      <c r="I16" s="151" t="s">
        <v>176</v>
      </c>
      <c r="J16" s="149" t="s">
        <v>177</v>
      </c>
      <c r="K16" s="149">
        <v>1</v>
      </c>
      <c r="M16" s="149">
        <v>10</v>
      </c>
      <c r="N16" s="150"/>
      <c r="O16" s="151" t="s">
        <v>189</v>
      </c>
      <c r="P16" s="149" t="s">
        <v>190</v>
      </c>
      <c r="Q16" s="149">
        <v>8</v>
      </c>
    </row>
    <row r="17" spans="1:17" s="153" customFormat="1" ht="28.5">
      <c r="A17" s="149">
        <v>11</v>
      </c>
      <c r="B17" s="150"/>
      <c r="C17" s="151" t="s">
        <v>178</v>
      </c>
      <c r="D17" s="149" t="s">
        <v>177</v>
      </c>
      <c r="E17" s="149">
        <v>1</v>
      </c>
      <c r="F17" s="153">
        <f>E13+E15+E16+E17+E18+E19</f>
        <v>21</v>
      </c>
      <c r="G17" s="149">
        <v>11</v>
      </c>
      <c r="H17" s="150"/>
      <c r="I17" s="151" t="s">
        <v>178</v>
      </c>
      <c r="J17" s="149" t="s">
        <v>177</v>
      </c>
      <c r="K17" s="149">
        <v>1</v>
      </c>
      <c r="M17" s="149">
        <v>11</v>
      </c>
      <c r="N17" s="150" t="s">
        <v>158</v>
      </c>
      <c r="O17" s="151" t="s">
        <v>174</v>
      </c>
      <c r="P17" s="149" t="s">
        <v>175</v>
      </c>
      <c r="Q17" s="149">
        <v>7</v>
      </c>
    </row>
    <row r="18" spans="1:17" s="153" customFormat="1" ht="28.5">
      <c r="A18" s="149">
        <v>12</v>
      </c>
      <c r="B18" s="150"/>
      <c r="C18" s="151" t="s">
        <v>179</v>
      </c>
      <c r="D18" s="149" t="s">
        <v>177</v>
      </c>
      <c r="E18" s="149">
        <v>1</v>
      </c>
      <c r="G18" s="149">
        <v>12</v>
      </c>
      <c r="H18" s="150"/>
      <c r="I18" s="151" t="s">
        <v>268</v>
      </c>
      <c r="J18" s="149" t="s">
        <v>269</v>
      </c>
      <c r="K18" s="149">
        <v>1</v>
      </c>
      <c r="M18" s="149">
        <v>12</v>
      </c>
      <c r="N18" s="150"/>
      <c r="O18" s="151" t="s">
        <v>176</v>
      </c>
      <c r="P18" s="149" t="s">
        <v>177</v>
      </c>
      <c r="Q18" s="149">
        <v>1</v>
      </c>
    </row>
    <row r="19" spans="1:17" s="153" customFormat="1" ht="28.5">
      <c r="A19" s="149">
        <v>13</v>
      </c>
      <c r="B19" s="150"/>
      <c r="C19" s="151" t="s">
        <v>180</v>
      </c>
      <c r="D19" s="149" t="s">
        <v>159</v>
      </c>
      <c r="E19" s="149">
        <v>1</v>
      </c>
      <c r="G19" s="149">
        <v>13</v>
      </c>
      <c r="H19" s="150"/>
      <c r="I19" s="151" t="s">
        <v>180</v>
      </c>
      <c r="J19" s="149" t="s">
        <v>159</v>
      </c>
      <c r="K19" s="149">
        <v>1</v>
      </c>
      <c r="M19" s="149">
        <v>13</v>
      </c>
      <c r="N19" s="150"/>
      <c r="O19" s="151" t="s">
        <v>178</v>
      </c>
      <c r="P19" s="149" t="s">
        <v>177</v>
      </c>
      <c r="Q19" s="149">
        <v>1</v>
      </c>
    </row>
    <row r="20" spans="1:17" ht="30">
      <c r="A20" s="149">
        <v>14</v>
      </c>
      <c r="B20" s="150" t="s">
        <v>160</v>
      </c>
      <c r="C20" s="151" t="s">
        <v>191</v>
      </c>
      <c r="D20" s="149" t="s">
        <v>192</v>
      </c>
      <c r="E20" s="149">
        <v>1</v>
      </c>
      <c r="G20" s="149">
        <v>14</v>
      </c>
      <c r="H20" s="150" t="s">
        <v>160</v>
      </c>
      <c r="I20" s="151" t="s">
        <v>191</v>
      </c>
      <c r="J20" s="149" t="s">
        <v>192</v>
      </c>
      <c r="K20" s="149">
        <v>1</v>
      </c>
      <c r="M20" s="149">
        <v>14</v>
      </c>
      <c r="N20" s="150"/>
      <c r="O20" s="151" t="s">
        <v>268</v>
      </c>
      <c r="P20" s="149" t="s">
        <v>269</v>
      </c>
      <c r="Q20" s="149">
        <v>1</v>
      </c>
    </row>
    <row r="21" spans="1:17" ht="15">
      <c r="A21" s="149">
        <v>15</v>
      </c>
      <c r="B21" s="150"/>
      <c r="C21" s="151" t="s">
        <v>193</v>
      </c>
      <c r="D21" s="149" t="s">
        <v>192</v>
      </c>
      <c r="E21" s="149">
        <v>1</v>
      </c>
      <c r="G21" s="149">
        <v>15</v>
      </c>
      <c r="H21" s="150"/>
      <c r="I21" s="151" t="s">
        <v>193</v>
      </c>
      <c r="J21" s="149" t="s">
        <v>192</v>
      </c>
      <c r="K21" s="149">
        <v>1</v>
      </c>
      <c r="M21" s="149">
        <v>15</v>
      </c>
      <c r="N21" s="150"/>
      <c r="O21" s="151" t="s">
        <v>180</v>
      </c>
      <c r="P21" s="149" t="s">
        <v>159</v>
      </c>
      <c r="Q21" s="149">
        <v>1</v>
      </c>
    </row>
    <row r="22" spans="1:17" ht="45">
      <c r="A22" s="149">
        <v>16</v>
      </c>
      <c r="B22" s="150" t="s">
        <v>161</v>
      </c>
      <c r="C22" s="151" t="s">
        <v>194</v>
      </c>
      <c r="D22" s="149" t="s">
        <v>162</v>
      </c>
      <c r="E22" s="149">
        <v>1</v>
      </c>
      <c r="G22" s="149">
        <v>16</v>
      </c>
      <c r="H22" s="150" t="s">
        <v>161</v>
      </c>
      <c r="I22" s="151" t="s">
        <v>194</v>
      </c>
      <c r="J22" s="149" t="s">
        <v>162</v>
      </c>
      <c r="K22" s="149">
        <v>1</v>
      </c>
      <c r="M22" s="149">
        <v>16</v>
      </c>
      <c r="N22" s="150"/>
      <c r="O22" s="151" t="s">
        <v>289</v>
      </c>
      <c r="P22" s="149" t="s">
        <v>159</v>
      </c>
      <c r="Q22" s="149">
        <v>1</v>
      </c>
    </row>
    <row r="23" spans="1:17" ht="16.5" customHeight="1">
      <c r="A23" s="149">
        <v>17</v>
      </c>
      <c r="B23" s="152"/>
      <c r="C23" s="151" t="s">
        <v>195</v>
      </c>
      <c r="D23" s="149" t="s">
        <v>162</v>
      </c>
      <c r="E23" s="149">
        <v>1</v>
      </c>
      <c r="G23" s="149">
        <v>17</v>
      </c>
      <c r="H23" s="152"/>
      <c r="I23" s="151" t="s">
        <v>195</v>
      </c>
      <c r="J23" s="149" t="s">
        <v>162</v>
      </c>
      <c r="K23" s="149">
        <v>1</v>
      </c>
      <c r="M23" s="149">
        <v>17</v>
      </c>
      <c r="N23" s="150" t="s">
        <v>160</v>
      </c>
      <c r="O23" s="151" t="s">
        <v>191</v>
      </c>
      <c r="P23" s="149" t="s">
        <v>192</v>
      </c>
      <c r="Q23" s="149">
        <v>1</v>
      </c>
    </row>
    <row r="24" spans="1:17" ht="16.5" customHeight="1">
      <c r="A24" s="149">
        <v>18</v>
      </c>
      <c r="B24" s="150" t="s">
        <v>201</v>
      </c>
      <c r="C24" s="151"/>
      <c r="D24" s="149"/>
      <c r="E24" s="149">
        <v>188</v>
      </c>
      <c r="G24" s="149">
        <v>18</v>
      </c>
      <c r="H24" s="150" t="s">
        <v>201</v>
      </c>
      <c r="I24" s="151"/>
      <c r="J24" s="149"/>
      <c r="K24" s="149">
        <v>188</v>
      </c>
      <c r="M24" s="149">
        <v>18</v>
      </c>
      <c r="N24" s="150"/>
      <c r="O24" s="151" t="s">
        <v>193</v>
      </c>
      <c r="P24" s="149" t="s">
        <v>192</v>
      </c>
      <c r="Q24" s="149">
        <v>1</v>
      </c>
    </row>
    <row r="25" spans="1:17" ht="16.5" customHeight="1">
      <c r="A25" s="149">
        <v>19</v>
      </c>
      <c r="B25" s="150" t="s">
        <v>200</v>
      </c>
      <c r="C25" s="151" t="s">
        <v>198</v>
      </c>
      <c r="D25" s="149" t="s">
        <v>199</v>
      </c>
      <c r="E25" s="149">
        <v>1</v>
      </c>
      <c r="G25" s="149">
        <v>19</v>
      </c>
      <c r="H25" s="150" t="s">
        <v>200</v>
      </c>
      <c r="I25" s="151" t="s">
        <v>198</v>
      </c>
      <c r="J25" s="149" t="s">
        <v>199</v>
      </c>
      <c r="K25" s="149">
        <v>1</v>
      </c>
      <c r="M25" s="149">
        <v>19</v>
      </c>
      <c r="N25" s="150" t="s">
        <v>161</v>
      </c>
      <c r="O25" s="151" t="s">
        <v>194</v>
      </c>
      <c r="P25" s="149" t="s">
        <v>162</v>
      </c>
      <c r="Q25" s="149">
        <v>1</v>
      </c>
    </row>
    <row r="26" spans="1:17" ht="20.25" customHeight="1">
      <c r="A26" s="287" t="s">
        <v>163</v>
      </c>
      <c r="B26" s="288"/>
      <c r="C26" s="154"/>
      <c r="D26" s="148"/>
      <c r="E26" s="275">
        <f>SUM(E7:E25)</f>
        <v>256</v>
      </c>
      <c r="G26" s="287" t="s">
        <v>163</v>
      </c>
      <c r="H26" s="288"/>
      <c r="I26" s="154"/>
      <c r="J26" s="148"/>
      <c r="K26" s="275">
        <f>SUM(K7:K25)</f>
        <v>254</v>
      </c>
      <c r="M26" s="149">
        <v>20</v>
      </c>
      <c r="N26" s="152"/>
      <c r="O26" s="151" t="s">
        <v>195</v>
      </c>
      <c r="P26" s="149" t="s">
        <v>162</v>
      </c>
      <c r="Q26" s="149">
        <v>1</v>
      </c>
    </row>
    <row r="27" spans="1:17" ht="15">
      <c r="A27" s="155"/>
      <c r="B27" s="156"/>
      <c r="C27" s="155"/>
      <c r="D27" s="155"/>
      <c r="E27" s="155"/>
      <c r="G27" s="155"/>
      <c r="H27" s="156"/>
      <c r="I27" s="155"/>
      <c r="J27" s="155"/>
      <c r="K27" s="155"/>
      <c r="M27" s="149">
        <v>21</v>
      </c>
      <c r="N27" s="150" t="s">
        <v>201</v>
      </c>
      <c r="O27" s="151"/>
      <c r="P27" s="149"/>
      <c r="Q27" s="149">
        <v>195</v>
      </c>
    </row>
    <row r="28" spans="1:17" ht="15">
      <c r="A28" s="157"/>
      <c r="B28" s="158"/>
      <c r="C28" s="157"/>
      <c r="D28" s="157"/>
      <c r="E28" s="157"/>
      <c r="G28" s="157"/>
      <c r="H28" s="158"/>
      <c r="I28" s="157"/>
      <c r="J28" s="157"/>
      <c r="K28" s="157"/>
      <c r="M28" s="149">
        <v>22</v>
      </c>
      <c r="N28" s="150" t="s">
        <v>200</v>
      </c>
      <c r="O28" s="151" t="s">
        <v>198</v>
      </c>
      <c r="P28" s="149" t="s">
        <v>199</v>
      </c>
      <c r="Q28" s="149">
        <v>1</v>
      </c>
    </row>
    <row r="29" spans="1:17" ht="15">
      <c r="A29" s="157"/>
      <c r="B29" s="157"/>
      <c r="C29" s="157"/>
      <c r="D29" s="157"/>
      <c r="E29" s="157"/>
      <c r="G29" s="157"/>
      <c r="H29" s="157"/>
      <c r="I29" s="157"/>
      <c r="J29" s="157"/>
      <c r="K29" s="157"/>
      <c r="M29" s="287" t="s">
        <v>163</v>
      </c>
      <c r="N29" s="288"/>
      <c r="O29" s="154"/>
      <c r="P29" s="148"/>
      <c r="Q29" s="275">
        <f>SUM(Q7:Q28)</f>
        <v>260</v>
      </c>
    </row>
    <row r="30" spans="1:17" ht="15">
      <c r="A30" s="159" t="s">
        <v>169</v>
      </c>
      <c r="B30" s="157"/>
      <c r="C30" s="164" t="s">
        <v>167</v>
      </c>
      <c r="D30" s="157"/>
      <c r="E30" s="157"/>
      <c r="G30" s="159" t="s">
        <v>169</v>
      </c>
      <c r="H30" s="157"/>
      <c r="I30" s="164" t="s">
        <v>167</v>
      </c>
      <c r="J30" s="157"/>
      <c r="K30" s="157"/>
      <c r="M30" s="155"/>
      <c r="N30" s="156"/>
      <c r="O30" s="155"/>
      <c r="P30" s="155"/>
      <c r="Q30" s="155"/>
    </row>
    <row r="31" spans="1:17" ht="15">
      <c r="A31" s="159" t="s">
        <v>168</v>
      </c>
      <c r="B31" s="158"/>
      <c r="C31" s="163" t="s">
        <v>148</v>
      </c>
      <c r="D31" s="160"/>
      <c r="E31" s="157"/>
      <c r="G31" s="159" t="s">
        <v>168</v>
      </c>
      <c r="H31" s="158"/>
      <c r="I31" s="163" t="s">
        <v>148</v>
      </c>
      <c r="J31" s="160"/>
      <c r="K31" s="157"/>
      <c r="M31" s="157"/>
      <c r="N31" s="158"/>
      <c r="O31" s="157"/>
      <c r="P31" s="157"/>
      <c r="Q31" s="157"/>
    </row>
    <row r="32" spans="1:17" ht="15">
      <c r="A32"/>
      <c r="B32"/>
      <c r="D32" s="161"/>
      <c r="E32"/>
      <c r="G32"/>
      <c r="H32"/>
      <c r="J32" s="161"/>
      <c r="K32"/>
      <c r="M32" s="157"/>
      <c r="N32" s="157"/>
      <c r="O32" s="157"/>
      <c r="P32" s="157"/>
      <c r="Q32" s="157"/>
    </row>
    <row r="33" spans="1:17" ht="15">
      <c r="A33" s="155"/>
      <c r="B33" s="156"/>
      <c r="C33" s="155"/>
      <c r="D33" s="155"/>
      <c r="E33" s="155"/>
      <c r="G33" s="155"/>
      <c r="H33" s="156"/>
      <c r="I33" s="155"/>
      <c r="J33" s="155"/>
      <c r="K33" s="155"/>
      <c r="M33" s="159" t="s">
        <v>169</v>
      </c>
      <c r="N33" s="157"/>
      <c r="O33" s="164" t="s">
        <v>167</v>
      </c>
      <c r="P33" s="157"/>
      <c r="Q33" s="157"/>
    </row>
    <row r="34" spans="1:17" ht="15">
      <c r="A34" s="155"/>
      <c r="B34" s="156"/>
      <c r="C34" s="155"/>
      <c r="D34" s="155"/>
      <c r="E34" s="155"/>
      <c r="G34" s="155"/>
      <c r="H34" s="156"/>
      <c r="I34" s="155"/>
      <c r="J34" s="155"/>
      <c r="K34" s="155"/>
      <c r="M34" s="159" t="s">
        <v>168</v>
      </c>
      <c r="N34" s="158"/>
      <c r="O34" s="163" t="s">
        <v>148</v>
      </c>
      <c r="P34" s="160"/>
      <c r="Q34" s="157"/>
    </row>
    <row r="35" spans="1:17" ht="15">
      <c r="A35" s="155"/>
      <c r="B35" s="156"/>
      <c r="C35" s="155"/>
      <c r="D35" s="155"/>
      <c r="E35" s="155"/>
      <c r="G35" s="155"/>
      <c r="H35" s="156"/>
      <c r="I35" s="155"/>
      <c r="J35" s="155"/>
      <c r="K35" s="155"/>
      <c r="M35"/>
      <c r="N35"/>
      <c r="P35" s="161"/>
      <c r="Q35"/>
    </row>
    <row r="36" spans="1:17" ht="14.25">
      <c r="A36" s="155"/>
      <c r="B36" s="156"/>
      <c r="C36" s="155"/>
      <c r="D36" s="155"/>
      <c r="E36" s="155"/>
      <c r="G36" s="155"/>
      <c r="H36" s="156"/>
      <c r="I36" s="155"/>
      <c r="J36" s="155"/>
      <c r="K36" s="155"/>
      <c r="M36" s="155"/>
      <c r="N36" s="156"/>
      <c r="O36" s="155"/>
      <c r="P36" s="155"/>
      <c r="Q36" s="155"/>
    </row>
    <row r="37" spans="1:17" ht="14.25">
      <c r="A37" s="155"/>
      <c r="B37" s="156"/>
      <c r="C37" s="155"/>
      <c r="D37" s="155"/>
      <c r="E37" s="155"/>
      <c r="G37" s="155"/>
      <c r="H37" s="156"/>
      <c r="I37" s="155"/>
      <c r="J37" s="155"/>
      <c r="K37" s="155"/>
      <c r="M37" s="155"/>
      <c r="N37" s="156"/>
      <c r="O37" s="155"/>
      <c r="P37" s="155"/>
      <c r="Q37" s="155"/>
    </row>
    <row r="38" spans="1:17" ht="14.25">
      <c r="A38" s="155"/>
      <c r="B38" s="156"/>
      <c r="C38" s="155"/>
      <c r="D38" s="155"/>
      <c r="E38" s="155"/>
      <c r="G38" s="155"/>
      <c r="H38" s="156"/>
      <c r="I38" s="155"/>
      <c r="J38" s="155"/>
      <c r="K38" s="155"/>
      <c r="M38" s="155"/>
      <c r="N38" s="156"/>
      <c r="O38" s="155"/>
      <c r="P38" s="155"/>
      <c r="Q38" s="155"/>
    </row>
    <row r="39" spans="1:17" ht="14.25">
      <c r="A39" s="155"/>
      <c r="B39" s="156"/>
      <c r="C39" s="155"/>
      <c r="D39" s="155"/>
      <c r="E39" s="155"/>
      <c r="G39" s="155"/>
      <c r="H39" s="156"/>
      <c r="I39" s="155"/>
      <c r="J39" s="155"/>
      <c r="K39" s="155"/>
      <c r="M39" s="155"/>
      <c r="N39" s="156"/>
      <c r="O39" s="155"/>
      <c r="P39" s="155"/>
      <c r="Q39" s="155"/>
    </row>
    <row r="40" spans="13:17" ht="14.25">
      <c r="M40" s="155"/>
      <c r="N40" s="156"/>
      <c r="O40" s="155"/>
      <c r="P40" s="155"/>
      <c r="Q40" s="155"/>
    </row>
    <row r="41" spans="13:17" ht="14.25">
      <c r="M41" s="155"/>
      <c r="N41" s="156"/>
      <c r="O41" s="155"/>
      <c r="P41" s="155"/>
      <c r="Q41" s="155"/>
    </row>
    <row r="42" spans="13:17" ht="14.25">
      <c r="M42" s="155"/>
      <c r="N42" s="156"/>
      <c r="O42" s="155"/>
      <c r="P42" s="155"/>
      <c r="Q42" s="155"/>
    </row>
  </sheetData>
  <sheetProtection/>
  <mergeCells count="12">
    <mergeCell ref="A2:E2"/>
    <mergeCell ref="A3:E3"/>
    <mergeCell ref="A4:E4"/>
    <mergeCell ref="A26:B26"/>
    <mergeCell ref="G2:K2"/>
    <mergeCell ref="G3:K3"/>
    <mergeCell ref="G4:K4"/>
    <mergeCell ref="G26:H26"/>
    <mergeCell ref="M2:Q2"/>
    <mergeCell ref="M3:Q3"/>
    <mergeCell ref="M4:Q4"/>
    <mergeCell ref="M29:N2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8"/>
  <sheetViews>
    <sheetView zoomScalePageLayoutView="0" workbookViewId="0" topLeftCell="A1">
      <pane xSplit="2" ySplit="6" topLeftCell="C7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83" sqref="F83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96"/>
      <c r="B1" s="280"/>
      <c r="C1" s="280"/>
      <c r="D1" s="280"/>
      <c r="E1" s="280"/>
      <c r="F1" s="280"/>
      <c r="G1" s="280"/>
      <c r="H1" s="280"/>
      <c r="I1" s="280"/>
    </row>
    <row r="2" spans="1:9" ht="15">
      <c r="A2" s="292" t="s">
        <v>0</v>
      </c>
      <c r="B2" s="292"/>
      <c r="C2" s="292"/>
      <c r="D2" s="292"/>
      <c r="E2" s="292"/>
      <c r="F2" s="292"/>
      <c r="G2" s="292"/>
      <c r="H2" s="292"/>
      <c r="I2" s="292"/>
    </row>
    <row r="3" spans="1:9" ht="15">
      <c r="A3" s="292" t="s">
        <v>245</v>
      </c>
      <c r="B3" s="297"/>
      <c r="C3" s="297"/>
      <c r="D3" s="297"/>
      <c r="E3" s="297"/>
      <c r="F3" s="297"/>
      <c r="G3" s="297"/>
      <c r="H3" s="297"/>
      <c r="I3" s="297"/>
    </row>
    <row r="5" spans="1:9" ht="30" customHeight="1">
      <c r="A5" s="298" t="s">
        <v>1</v>
      </c>
      <c r="B5" s="300" t="s">
        <v>2</v>
      </c>
      <c r="C5" s="196" t="s">
        <v>3</v>
      </c>
      <c r="D5" s="195" t="s">
        <v>115</v>
      </c>
      <c r="E5" s="195" t="s">
        <v>246</v>
      </c>
      <c r="F5" s="196" t="s">
        <v>248</v>
      </c>
      <c r="G5" s="17" t="s">
        <v>4</v>
      </c>
      <c r="H5" s="17" t="s">
        <v>4</v>
      </c>
      <c r="I5" s="18" t="s">
        <v>4</v>
      </c>
    </row>
    <row r="6" spans="1:9" ht="35.25" thickBot="1">
      <c r="A6" s="299"/>
      <c r="B6" s="301"/>
      <c r="C6" s="46" t="s">
        <v>114</v>
      </c>
      <c r="D6" s="47" t="s">
        <v>116</v>
      </c>
      <c r="E6" s="47" t="s">
        <v>247</v>
      </c>
      <c r="F6" s="46" t="s">
        <v>247</v>
      </c>
      <c r="G6" s="48" t="s">
        <v>250</v>
      </c>
      <c r="H6" s="48" t="s">
        <v>251</v>
      </c>
      <c r="I6" s="49" t="s">
        <v>252</v>
      </c>
    </row>
    <row r="7" spans="1:10" ht="26.25">
      <c r="A7" s="293">
        <v>1</v>
      </c>
      <c r="B7" s="50" t="s">
        <v>5</v>
      </c>
      <c r="C7" s="51">
        <v>628</v>
      </c>
      <c r="D7" s="52">
        <v>410</v>
      </c>
      <c r="E7" s="52">
        <v>401</v>
      </c>
      <c r="F7" s="53">
        <v>393</v>
      </c>
      <c r="G7" s="54">
        <f>F7/E7*100</f>
        <v>98.00498753117208</v>
      </c>
      <c r="H7" s="55">
        <f>F7/D7*100</f>
        <v>95.85365853658536</v>
      </c>
      <c r="I7" s="56">
        <f>F7/C7*100</f>
        <v>62.57961783439491</v>
      </c>
      <c r="J7" t="s">
        <v>254</v>
      </c>
    </row>
    <row r="8" spans="1:9" ht="15">
      <c r="A8" s="294"/>
      <c r="B8" s="7" t="s">
        <v>6</v>
      </c>
      <c r="C8" s="6">
        <v>12</v>
      </c>
      <c r="D8" s="10">
        <v>3</v>
      </c>
      <c r="E8" s="10">
        <v>1</v>
      </c>
      <c r="F8" s="6">
        <v>-2</v>
      </c>
      <c r="G8" s="19">
        <f>F8/E8*100</f>
        <v>-200</v>
      </c>
      <c r="H8" s="20">
        <f aca="true" t="shared" si="0" ref="H8:H74">F8/D8*100</f>
        <v>-66.66666666666666</v>
      </c>
      <c r="I8" s="57">
        <f aca="true" t="shared" si="1" ref="I8:I74">F8/C8*100</f>
        <v>-16.666666666666664</v>
      </c>
    </row>
    <row r="9" spans="1:9" ht="15">
      <c r="A9" s="294"/>
      <c r="B9" s="39" t="s">
        <v>113</v>
      </c>
      <c r="C9" s="40">
        <v>0</v>
      </c>
      <c r="D9" s="41">
        <v>0</v>
      </c>
      <c r="E9" s="41">
        <v>0</v>
      </c>
      <c r="F9" s="42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9" ht="15.75" thickBot="1">
      <c r="A10" s="295"/>
      <c r="B10" s="58" t="s">
        <v>7</v>
      </c>
      <c r="C10" s="59">
        <v>3</v>
      </c>
      <c r="D10" s="60">
        <v>-3</v>
      </c>
      <c r="E10" s="60">
        <v>0</v>
      </c>
      <c r="F10" s="59">
        <v>-5</v>
      </c>
      <c r="G10" s="61" t="e">
        <f aca="true" t="shared" si="2" ref="G10:G75">F10/E10*100</f>
        <v>#DIV/0!</v>
      </c>
      <c r="H10" s="62">
        <f t="shared" si="0"/>
        <v>166.66666666666669</v>
      </c>
      <c r="I10" s="63">
        <f t="shared" si="1"/>
        <v>-166.66666666666669</v>
      </c>
    </row>
    <row r="11" spans="1:9" ht="15">
      <c r="A11" s="293">
        <v>2</v>
      </c>
      <c r="B11" s="64" t="s">
        <v>8</v>
      </c>
      <c r="C11" s="51">
        <v>290</v>
      </c>
      <c r="D11" s="52">
        <v>343</v>
      </c>
      <c r="E11" s="52">
        <v>207</v>
      </c>
      <c r="F11" s="52">
        <v>207</v>
      </c>
      <c r="G11" s="54">
        <f t="shared" si="2"/>
        <v>100</v>
      </c>
      <c r="H11" s="55">
        <f t="shared" si="0"/>
        <v>60.34985422740525</v>
      </c>
      <c r="I11" s="56">
        <f t="shared" si="1"/>
        <v>71.37931034482759</v>
      </c>
    </row>
    <row r="12" spans="1:9" ht="15">
      <c r="A12" s="294"/>
      <c r="B12" s="7" t="s">
        <v>9</v>
      </c>
      <c r="C12" s="6">
        <v>159</v>
      </c>
      <c r="D12" s="10">
        <v>315</v>
      </c>
      <c r="E12" s="10">
        <v>165</v>
      </c>
      <c r="F12" s="10">
        <v>165</v>
      </c>
      <c r="G12" s="19">
        <f t="shared" si="2"/>
        <v>100</v>
      </c>
      <c r="H12" s="20">
        <f t="shared" si="0"/>
        <v>52.38095238095239</v>
      </c>
      <c r="I12" s="57">
        <f t="shared" si="1"/>
        <v>103.77358490566037</v>
      </c>
    </row>
    <row r="13" spans="1:9" ht="15">
      <c r="A13" s="294"/>
      <c r="B13" s="7" t="s">
        <v>10</v>
      </c>
      <c r="C13" s="6">
        <v>17</v>
      </c>
      <c r="D13" s="10">
        <v>10</v>
      </c>
      <c r="E13" s="10">
        <v>10</v>
      </c>
      <c r="F13" s="10">
        <v>10</v>
      </c>
      <c r="G13" s="19">
        <f t="shared" si="2"/>
        <v>100</v>
      </c>
      <c r="H13" s="20">
        <f t="shared" si="0"/>
        <v>100</v>
      </c>
      <c r="I13" s="57">
        <f t="shared" si="1"/>
        <v>58.82352941176471</v>
      </c>
    </row>
    <row r="14" spans="1:9" ht="15">
      <c r="A14" s="294"/>
      <c r="B14" s="7" t="s">
        <v>11</v>
      </c>
      <c r="C14" s="6">
        <v>2</v>
      </c>
      <c r="D14" s="10">
        <v>0</v>
      </c>
      <c r="E14" s="10">
        <v>4</v>
      </c>
      <c r="F14" s="10">
        <v>3</v>
      </c>
      <c r="G14" s="19">
        <f t="shared" si="2"/>
        <v>75</v>
      </c>
      <c r="H14" s="20" t="e">
        <f t="shared" si="0"/>
        <v>#DIV/0!</v>
      </c>
      <c r="I14" s="57">
        <f t="shared" si="1"/>
        <v>150</v>
      </c>
    </row>
    <row r="15" spans="1:9" ht="26.25">
      <c r="A15" s="294"/>
      <c r="B15" s="8" t="s">
        <v>12</v>
      </c>
      <c r="C15" s="6">
        <v>319</v>
      </c>
      <c r="D15" s="10">
        <v>328</v>
      </c>
      <c r="E15" s="10">
        <f>E12+E14</f>
        <v>169</v>
      </c>
      <c r="F15" s="10">
        <f>F12+F14</f>
        <v>168</v>
      </c>
      <c r="G15" s="19">
        <f t="shared" si="2"/>
        <v>99.40828402366864</v>
      </c>
      <c r="H15" s="20">
        <f t="shared" si="0"/>
        <v>51.21951219512195</v>
      </c>
      <c r="I15" s="57">
        <f t="shared" si="1"/>
        <v>52.66457680250783</v>
      </c>
    </row>
    <row r="16" spans="1:9" ht="26.25">
      <c r="A16" s="294"/>
      <c r="B16" s="23" t="s">
        <v>13</v>
      </c>
      <c r="C16" s="24">
        <f>C14/C15</f>
        <v>0.006269592476489028</v>
      </c>
      <c r="D16" s="25">
        <v>0</v>
      </c>
      <c r="E16" s="25">
        <f>E14/E15</f>
        <v>0.023668639053254437</v>
      </c>
      <c r="F16" s="26">
        <f>F14/F15</f>
        <v>0.017857142857142856</v>
      </c>
      <c r="G16" s="19">
        <f t="shared" si="2"/>
        <v>75.44642857142857</v>
      </c>
      <c r="H16" s="20" t="e">
        <f t="shared" si="0"/>
        <v>#DIV/0!</v>
      </c>
      <c r="I16" s="57">
        <f t="shared" si="1"/>
        <v>284.82142857142856</v>
      </c>
    </row>
    <row r="17" spans="1:9" ht="15.75" thickBot="1">
      <c r="A17" s="295"/>
      <c r="B17" s="65" t="s">
        <v>14</v>
      </c>
      <c r="C17" s="66">
        <f>C13/C15</f>
        <v>0.05329153605015674</v>
      </c>
      <c r="D17" s="67">
        <v>0.03048780487804878</v>
      </c>
      <c r="E17" s="67">
        <f>E13/E15</f>
        <v>0.05917159763313609</v>
      </c>
      <c r="F17" s="68">
        <f>F13/F15</f>
        <v>0.05952380952380952</v>
      </c>
      <c r="G17" s="61">
        <f t="shared" si="2"/>
        <v>100.59523809523809</v>
      </c>
      <c r="H17" s="62">
        <f t="shared" si="0"/>
        <v>195.23809523809524</v>
      </c>
      <c r="I17" s="63">
        <f t="shared" si="1"/>
        <v>111.69467787114846</v>
      </c>
    </row>
    <row r="18" spans="1:9" ht="15">
      <c r="A18" s="293">
        <v>3</v>
      </c>
      <c r="B18" s="64" t="s">
        <v>15</v>
      </c>
      <c r="C18" s="51">
        <v>2560</v>
      </c>
      <c r="D18" s="52">
        <v>8902.6</v>
      </c>
      <c r="E18" s="52">
        <v>4680</v>
      </c>
      <c r="F18" s="53">
        <v>4680</v>
      </c>
      <c r="G18" s="54">
        <f t="shared" si="2"/>
        <v>100</v>
      </c>
      <c r="H18" s="55">
        <f t="shared" si="0"/>
        <v>52.56891245254195</v>
      </c>
      <c r="I18" s="56">
        <f t="shared" si="1"/>
        <v>182.8125</v>
      </c>
    </row>
    <row r="19" spans="1:9" ht="26.25" thickBot="1">
      <c r="A19" s="295"/>
      <c r="B19" s="69" t="s">
        <v>16</v>
      </c>
      <c r="C19" s="70">
        <f>C18/C12/3*1000</f>
        <v>5366.876310272537</v>
      </c>
      <c r="D19" s="71">
        <v>9420.740740740743</v>
      </c>
      <c r="E19" s="71">
        <f>E18/E12/3*1000</f>
        <v>9454.545454545456</v>
      </c>
      <c r="F19" s="72">
        <f>F18/F12/3*1000</f>
        <v>9454.545454545456</v>
      </c>
      <c r="G19" s="61">
        <f t="shared" si="2"/>
        <v>100</v>
      </c>
      <c r="H19" s="62">
        <f t="shared" si="0"/>
        <v>100.35883286394372</v>
      </c>
      <c r="I19" s="63">
        <f t="shared" si="1"/>
        <v>176.16477272727275</v>
      </c>
    </row>
    <row r="20" spans="1:9" ht="26.25">
      <c r="A20" s="293">
        <v>4</v>
      </c>
      <c r="B20" s="50" t="s">
        <v>20</v>
      </c>
      <c r="C20" s="51">
        <v>6342</v>
      </c>
      <c r="D20" s="52">
        <v>58238.6</v>
      </c>
      <c r="E20" s="52">
        <v>38500</v>
      </c>
      <c r="F20" s="73">
        <v>38500</v>
      </c>
      <c r="G20" s="54">
        <f t="shared" si="2"/>
        <v>100</v>
      </c>
      <c r="H20" s="55">
        <f t="shared" si="0"/>
        <v>66.10735834996034</v>
      </c>
      <c r="I20" s="56">
        <f t="shared" si="1"/>
        <v>607.0640176600442</v>
      </c>
    </row>
    <row r="21" spans="1:9" ht="15.75" thickBot="1">
      <c r="A21" s="295"/>
      <c r="B21" s="74" t="s">
        <v>17</v>
      </c>
      <c r="C21" s="75">
        <f>C20/C7/3*1000</f>
        <v>3366.24203821656</v>
      </c>
      <c r="D21" s="76">
        <v>47348.45528455284</v>
      </c>
      <c r="E21" s="76">
        <f>E20/E7/3*1000</f>
        <v>32003.325020781384</v>
      </c>
      <c r="F21" s="77">
        <f>F20/F7/3*1000</f>
        <v>32654.792196776933</v>
      </c>
      <c r="G21" s="61">
        <f t="shared" si="2"/>
        <v>102.03562340966921</v>
      </c>
      <c r="H21" s="62">
        <f t="shared" si="0"/>
        <v>68.96696418189248</v>
      </c>
      <c r="I21" s="78">
        <f t="shared" si="1"/>
        <v>970.0666745305542</v>
      </c>
    </row>
    <row r="22" spans="1:9" ht="39">
      <c r="A22" s="293">
        <v>5</v>
      </c>
      <c r="B22" s="79" t="s">
        <v>18</v>
      </c>
      <c r="C22" s="51">
        <v>170</v>
      </c>
      <c r="D22" s="52">
        <v>50</v>
      </c>
      <c r="E22" s="52">
        <v>52</v>
      </c>
      <c r="F22" s="73">
        <v>51</v>
      </c>
      <c r="G22" s="54">
        <f t="shared" si="2"/>
        <v>98.07692307692307</v>
      </c>
      <c r="H22" s="55">
        <f t="shared" si="0"/>
        <v>102</v>
      </c>
      <c r="I22" s="80">
        <f t="shared" si="1"/>
        <v>30</v>
      </c>
    </row>
    <row r="23" spans="1:9" ht="27" thickBot="1">
      <c r="A23" s="295"/>
      <c r="B23" s="81" t="s">
        <v>21</v>
      </c>
      <c r="C23" s="70">
        <f>C22/C7*100</f>
        <v>27.070063694267514</v>
      </c>
      <c r="D23" s="71">
        <v>12.195121951219512</v>
      </c>
      <c r="E23" s="71">
        <f>E22/E7*100</f>
        <v>12.967581047381547</v>
      </c>
      <c r="F23" s="82">
        <f>F22/F7*100</f>
        <v>12.977099236641221</v>
      </c>
      <c r="G23" s="61">
        <f t="shared" si="2"/>
        <v>100.07339988256018</v>
      </c>
      <c r="H23" s="62">
        <f t="shared" si="0"/>
        <v>106.41221374045801</v>
      </c>
      <c r="I23" s="78">
        <f t="shared" si="1"/>
        <v>47.93893129770993</v>
      </c>
    </row>
    <row r="24" spans="1:9" ht="36.75" customHeight="1">
      <c r="A24" s="302">
        <v>6</v>
      </c>
      <c r="B24" s="98" t="s">
        <v>19</v>
      </c>
      <c r="C24" s="95">
        <f>C25+C26+C27+C28+C29+C30+C31+C32+C33</f>
        <v>0</v>
      </c>
      <c r="D24" s="96">
        <v>1.5</v>
      </c>
      <c r="E24" s="96">
        <f>E25+E26+E27+E28+E29+E30+E31+E32+E33</f>
        <v>0</v>
      </c>
      <c r="F24" s="95">
        <f>F25+F26+F27+F28+F29+F30+F31+F32+F33</f>
        <v>0</v>
      </c>
      <c r="G24" s="54" t="e">
        <f t="shared" si="2"/>
        <v>#DIV/0!</v>
      </c>
      <c r="H24" s="55">
        <f t="shared" si="0"/>
        <v>0</v>
      </c>
      <c r="I24" s="80" t="e">
        <f t="shared" si="1"/>
        <v>#DIV/0!</v>
      </c>
    </row>
    <row r="25" spans="1:9" ht="15">
      <c r="A25" s="303"/>
      <c r="B25" s="9" t="s">
        <v>23</v>
      </c>
      <c r="C25" s="6"/>
      <c r="D25" s="10">
        <v>1.5</v>
      </c>
      <c r="E25" s="10">
        <v>0</v>
      </c>
      <c r="F25" s="13">
        <v>0</v>
      </c>
      <c r="G25" s="19" t="e">
        <f t="shared" si="2"/>
        <v>#DIV/0!</v>
      </c>
      <c r="H25" s="20">
        <f t="shared" si="0"/>
        <v>0</v>
      </c>
      <c r="I25" s="83" t="e">
        <f t="shared" si="1"/>
        <v>#DIV/0!</v>
      </c>
    </row>
    <row r="26" spans="1:9" ht="15">
      <c r="A26" s="303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303"/>
      <c r="B27" s="7" t="s">
        <v>24</v>
      </c>
      <c r="C27" s="6"/>
      <c r="D27" s="10"/>
      <c r="E27" s="10"/>
      <c r="F27" s="13"/>
      <c r="G27" s="19" t="e">
        <f t="shared" si="2"/>
        <v>#DIV/0!</v>
      </c>
      <c r="H27" s="20" t="e">
        <f t="shared" si="0"/>
        <v>#DIV/0!</v>
      </c>
      <c r="I27" s="83" t="e">
        <f t="shared" si="1"/>
        <v>#DIV/0!</v>
      </c>
    </row>
    <row r="28" spans="1:9" ht="15">
      <c r="A28" s="303"/>
      <c r="B28" s="7" t="s">
        <v>25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303"/>
      <c r="B29" s="7" t="s">
        <v>26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303"/>
      <c r="B30" s="7" t="s">
        <v>27</v>
      </c>
      <c r="C30" s="6"/>
      <c r="D30" s="10"/>
      <c r="E30" s="10"/>
      <c r="F30" s="13"/>
      <c r="G30" s="19" t="e">
        <f t="shared" si="2"/>
        <v>#DIV/0!</v>
      </c>
      <c r="H30" s="20" t="e">
        <f t="shared" si="0"/>
        <v>#DIV/0!</v>
      </c>
      <c r="I30" s="83" t="e">
        <f t="shared" si="1"/>
        <v>#DIV/0!</v>
      </c>
    </row>
    <row r="31" spans="1:9" ht="26.25">
      <c r="A31" s="303"/>
      <c r="B31" s="8" t="s">
        <v>28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303"/>
      <c r="B32" s="7" t="s">
        <v>29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303"/>
      <c r="B33" s="7" t="s">
        <v>30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303"/>
      <c r="B34" s="28" t="s">
        <v>31</v>
      </c>
      <c r="C34" s="32">
        <f>SUM(C35:C43)</f>
        <v>0</v>
      </c>
      <c r="D34" s="33">
        <v>65</v>
      </c>
      <c r="E34" s="33">
        <f>SUM(E35:E43)</f>
        <v>0</v>
      </c>
      <c r="F34" s="33">
        <f>SUM(F35:F43)</f>
        <v>0</v>
      </c>
      <c r="G34" s="19" t="e">
        <f t="shared" si="2"/>
        <v>#DIV/0!</v>
      </c>
      <c r="H34" s="20">
        <f t="shared" si="0"/>
        <v>0</v>
      </c>
      <c r="I34" s="83" t="e">
        <f t="shared" si="1"/>
        <v>#DIV/0!</v>
      </c>
    </row>
    <row r="35" spans="1:9" ht="15">
      <c r="A35" s="303"/>
      <c r="B35" s="7" t="s">
        <v>32</v>
      </c>
      <c r="C35" s="6"/>
      <c r="D35" s="6">
        <v>65</v>
      </c>
      <c r="E35" s="10">
        <v>0</v>
      </c>
      <c r="F35" s="10">
        <v>0</v>
      </c>
      <c r="G35" s="19" t="e">
        <f t="shared" si="2"/>
        <v>#DIV/0!</v>
      </c>
      <c r="H35" s="20">
        <f t="shared" si="0"/>
        <v>0</v>
      </c>
      <c r="I35" s="83" t="e">
        <f t="shared" si="1"/>
        <v>#DIV/0!</v>
      </c>
    </row>
    <row r="36" spans="1:9" ht="15">
      <c r="A36" s="303"/>
      <c r="B36" s="7" t="s">
        <v>33</v>
      </c>
      <c r="C36" s="6"/>
      <c r="D36" s="6"/>
      <c r="E36" s="10"/>
      <c r="F36" s="6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303"/>
      <c r="B37" s="7" t="s">
        <v>34</v>
      </c>
      <c r="C37" s="6"/>
      <c r="D37" s="6"/>
      <c r="E37" s="10"/>
      <c r="F37" s="6"/>
      <c r="G37" s="19" t="e">
        <f t="shared" si="2"/>
        <v>#DIV/0!</v>
      </c>
      <c r="H37" s="20" t="e">
        <f t="shared" si="0"/>
        <v>#DIV/0!</v>
      </c>
      <c r="I37" s="83" t="e">
        <f t="shared" si="1"/>
        <v>#DIV/0!</v>
      </c>
    </row>
    <row r="38" spans="1:9" ht="15">
      <c r="A38" s="303"/>
      <c r="B38" s="7" t="s">
        <v>35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303"/>
      <c r="B39" s="7" t="s">
        <v>36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303"/>
      <c r="B40" s="7" t="s">
        <v>37</v>
      </c>
      <c r="C40" s="6"/>
      <c r="D40" s="6"/>
      <c r="E40" s="10"/>
      <c r="F40" s="6"/>
      <c r="G40" s="19" t="e">
        <f t="shared" si="2"/>
        <v>#DIV/0!</v>
      </c>
      <c r="H40" s="20" t="e">
        <f t="shared" si="0"/>
        <v>#DIV/0!</v>
      </c>
      <c r="I40" s="83" t="e">
        <f t="shared" si="1"/>
        <v>#DIV/0!</v>
      </c>
    </row>
    <row r="41" spans="1:9" ht="15">
      <c r="A41" s="303"/>
      <c r="B41" s="8" t="s">
        <v>204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303"/>
      <c r="B42" s="7" t="s">
        <v>38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303"/>
      <c r="B43" s="7" t="s">
        <v>39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303"/>
      <c r="B44" s="23" t="s">
        <v>40</v>
      </c>
      <c r="C44" s="32">
        <f>SUM(C45:C47)</f>
        <v>13889.5</v>
      </c>
      <c r="D44" s="33">
        <v>9679.69</v>
      </c>
      <c r="E44" s="33">
        <f>SUM(E45:E47)</f>
        <v>9800</v>
      </c>
      <c r="F44" s="33">
        <f>SUM(F45:F47)</f>
        <v>8997.341</v>
      </c>
      <c r="G44" s="19">
        <f t="shared" si="2"/>
        <v>91.80960204081633</v>
      </c>
      <c r="H44" s="20">
        <f t="shared" si="0"/>
        <v>92.95071433072754</v>
      </c>
      <c r="I44" s="83">
        <f t="shared" si="1"/>
        <v>64.77800496778143</v>
      </c>
    </row>
    <row r="45" spans="1:9" ht="15">
      <c r="A45" s="303"/>
      <c r="B45" s="7" t="s">
        <v>170</v>
      </c>
      <c r="C45" s="6">
        <v>1192</v>
      </c>
      <c r="D45" s="10">
        <v>0</v>
      </c>
      <c r="E45" s="10">
        <v>0</v>
      </c>
      <c r="F45" s="33">
        <f>'1 вал.прод.'!D21</f>
        <v>0</v>
      </c>
      <c r="G45" s="19" t="e">
        <f t="shared" si="2"/>
        <v>#DIV/0!</v>
      </c>
      <c r="H45" s="20" t="e">
        <f t="shared" si="0"/>
        <v>#DIV/0!</v>
      </c>
      <c r="I45" s="83">
        <f t="shared" si="1"/>
        <v>0</v>
      </c>
    </row>
    <row r="46" spans="1:9" ht="15">
      <c r="A46" s="303"/>
      <c r="B46" s="7" t="s">
        <v>41</v>
      </c>
      <c r="C46" s="6">
        <v>1105</v>
      </c>
      <c r="D46" s="10">
        <v>1911</v>
      </c>
      <c r="E46" s="10">
        <v>2000</v>
      </c>
      <c r="F46" s="33">
        <f>'1 вал.прод.'!D57</f>
        <v>1926.42</v>
      </c>
      <c r="G46" s="19">
        <f t="shared" si="2"/>
        <v>96.321</v>
      </c>
      <c r="H46" s="20">
        <f t="shared" si="0"/>
        <v>100.80690737833595</v>
      </c>
      <c r="I46" s="83">
        <f t="shared" si="1"/>
        <v>174.33665158371042</v>
      </c>
    </row>
    <row r="47" spans="1:9" ht="15">
      <c r="A47" s="303"/>
      <c r="B47" s="7" t="s">
        <v>42</v>
      </c>
      <c r="C47" s="6">
        <v>11592.5</v>
      </c>
      <c r="D47" s="10">
        <v>7768.6900000000005</v>
      </c>
      <c r="E47" s="10">
        <v>7800</v>
      </c>
      <c r="F47" s="33">
        <f>'1 вал.прод.'!D39</f>
        <v>7070.921</v>
      </c>
      <c r="G47" s="19">
        <f t="shared" si="2"/>
        <v>90.65283333333333</v>
      </c>
      <c r="H47" s="20">
        <f t="shared" si="0"/>
        <v>91.01818968191549</v>
      </c>
      <c r="I47" s="83">
        <f t="shared" si="1"/>
        <v>60.99565236144059</v>
      </c>
    </row>
    <row r="48" spans="1:9" ht="15">
      <c r="A48" s="303"/>
      <c r="B48" s="27" t="s">
        <v>43</v>
      </c>
      <c r="C48" s="32">
        <f>C44+C34</f>
        <v>13889.5</v>
      </c>
      <c r="D48" s="33">
        <v>9744.69</v>
      </c>
      <c r="E48" s="33">
        <f>E44+E34</f>
        <v>9800</v>
      </c>
      <c r="F48" s="29">
        <f>F44+F34</f>
        <v>8997.341</v>
      </c>
      <c r="G48" s="19">
        <f t="shared" si="2"/>
        <v>91.80960204081633</v>
      </c>
      <c r="H48" s="20">
        <f t="shared" si="0"/>
        <v>92.33070523536408</v>
      </c>
      <c r="I48" s="83">
        <f t="shared" si="1"/>
        <v>64.77800496778143</v>
      </c>
    </row>
    <row r="49" spans="1:9" ht="15">
      <c r="A49" s="303"/>
      <c r="B49" s="28" t="s">
        <v>17</v>
      </c>
      <c r="C49" s="21">
        <f>C48/C7/3*1000</f>
        <v>7372.346072186836</v>
      </c>
      <c r="D49" s="22">
        <v>7922.512195121951</v>
      </c>
      <c r="E49" s="22">
        <f>E48/E7/3*1000</f>
        <v>8146.300914380715</v>
      </c>
      <c r="F49" s="31">
        <f>F48/F7/3*1000</f>
        <v>7631.332485156913</v>
      </c>
      <c r="G49" s="19">
        <f t="shared" si="2"/>
        <v>93.67849979228333</v>
      </c>
      <c r="H49" s="20">
        <f t="shared" si="0"/>
        <v>96.32465431679206</v>
      </c>
      <c r="I49" s="83">
        <f t="shared" si="1"/>
        <v>103.5129443251062</v>
      </c>
    </row>
    <row r="50" spans="1:10" ht="15">
      <c r="A50" s="303"/>
      <c r="B50" s="39" t="s">
        <v>117</v>
      </c>
      <c r="C50" s="43"/>
      <c r="D50" s="44">
        <v>2947.5</v>
      </c>
      <c r="E50" s="44">
        <v>2950</v>
      </c>
      <c r="F50" s="45">
        <f>'1 вал.прод.'!D87</f>
        <v>3388.5</v>
      </c>
      <c r="G50" s="19">
        <f>F50/E50*100</f>
        <v>114.86440677966101</v>
      </c>
      <c r="H50" s="20">
        <f>F50/D50*100</f>
        <v>114.96183206106869</v>
      </c>
      <c r="I50" s="83" t="e">
        <f>F50/C50*100</f>
        <v>#DIV/0!</v>
      </c>
      <c r="J50" t="s">
        <v>243</v>
      </c>
    </row>
    <row r="51" spans="1:9" ht="15.75" thickBot="1">
      <c r="A51" s="304"/>
      <c r="B51" s="84" t="s">
        <v>118</v>
      </c>
      <c r="C51" s="85"/>
      <c r="D51" s="86">
        <v>9679.69</v>
      </c>
      <c r="E51" s="86">
        <v>9700</v>
      </c>
      <c r="F51" s="87">
        <f>'1 вал.прод.'!D93</f>
        <v>8997.341</v>
      </c>
      <c r="G51" s="61">
        <f>F51/E51*100</f>
        <v>92.75609278350517</v>
      </c>
      <c r="H51" s="62">
        <f>F51/D51*100</f>
        <v>92.95071433072754</v>
      </c>
      <c r="I51" s="78" t="e">
        <f>F51/C51*100</f>
        <v>#DIV/0!</v>
      </c>
    </row>
    <row r="52" spans="1:9" ht="26.25">
      <c r="A52" s="293">
        <v>7</v>
      </c>
      <c r="B52" s="88" t="s">
        <v>44</v>
      </c>
      <c r="C52" s="89">
        <f>C48/C53</f>
        <v>534.2115384615385</v>
      </c>
      <c r="D52" s="90">
        <v>406.02875</v>
      </c>
      <c r="E52" s="90">
        <f>E48/E53</f>
        <v>466.6666666666667</v>
      </c>
      <c r="F52" s="91">
        <f>F48/F53</f>
        <v>428.44480952380957</v>
      </c>
      <c r="G52" s="54">
        <f t="shared" si="2"/>
        <v>91.80960204081633</v>
      </c>
      <c r="H52" s="55">
        <f t="shared" si="0"/>
        <v>105.52080598327325</v>
      </c>
      <c r="I52" s="80">
        <f t="shared" si="1"/>
        <v>80.20133948391987</v>
      </c>
    </row>
    <row r="53" spans="1:9" ht="52.5" thickBot="1">
      <c r="A53" s="295"/>
      <c r="B53" s="92" t="s">
        <v>45</v>
      </c>
      <c r="C53" s="59">
        <v>26</v>
      </c>
      <c r="D53" s="60">
        <v>24</v>
      </c>
      <c r="E53" s="60">
        <v>21</v>
      </c>
      <c r="F53" s="60">
        <v>21</v>
      </c>
      <c r="G53" s="61">
        <f t="shared" si="2"/>
        <v>100</v>
      </c>
      <c r="H53" s="62">
        <f t="shared" si="0"/>
        <v>87.5</v>
      </c>
      <c r="I53" s="78">
        <f t="shared" si="1"/>
        <v>80.76923076923077</v>
      </c>
    </row>
    <row r="54" spans="1:9" ht="15">
      <c r="A54" s="293">
        <v>8</v>
      </c>
      <c r="B54" s="93" t="s">
        <v>46</v>
      </c>
      <c r="C54" s="51">
        <v>650</v>
      </c>
      <c r="D54" s="52">
        <v>6045</v>
      </c>
      <c r="E54" s="52">
        <v>6100</v>
      </c>
      <c r="F54" s="52">
        <v>6500</v>
      </c>
      <c r="G54" s="54">
        <f t="shared" si="2"/>
        <v>106.55737704918033</v>
      </c>
      <c r="H54" s="55">
        <f t="shared" si="0"/>
        <v>107.5268817204301</v>
      </c>
      <c r="I54" s="80">
        <f t="shared" si="1"/>
        <v>1000</v>
      </c>
    </row>
    <row r="55" spans="1:9" ht="15.75" thickBot="1">
      <c r="A55" s="295"/>
      <c r="B55" s="74" t="s">
        <v>17</v>
      </c>
      <c r="C55" s="70">
        <f>C54/C7/3*1000</f>
        <v>345.0106157112527</v>
      </c>
      <c r="D55" s="71">
        <v>4914.634146341464</v>
      </c>
      <c r="E55" s="71">
        <f>E54/E7/3*1000</f>
        <v>5070.656691604323</v>
      </c>
      <c r="F55" s="82">
        <f>F54/F7/3*1000</f>
        <v>5513.14673452078</v>
      </c>
      <c r="G55" s="61">
        <f t="shared" si="2"/>
        <v>108.72648396112292</v>
      </c>
      <c r="H55" s="62">
        <f t="shared" si="0"/>
        <v>112.17817176940545</v>
      </c>
      <c r="I55" s="78">
        <f t="shared" si="1"/>
        <v>1597.9643765903306</v>
      </c>
    </row>
    <row r="56" spans="1:9" ht="15">
      <c r="A56" s="293">
        <v>9</v>
      </c>
      <c r="B56" s="94" t="s">
        <v>47</v>
      </c>
      <c r="C56" s="95">
        <f>C58+C66+C67+C68+C69+C72+C73+C74+C75+C76+C77+C78</f>
        <v>196</v>
      </c>
      <c r="D56" s="96">
        <v>1814.3</v>
      </c>
      <c r="E56" s="96">
        <f>E58+E66+E67+E68+E69+E72+E73+E74+E75+E76+E77+E78</f>
        <v>1838.2</v>
      </c>
      <c r="F56" s="97">
        <f>F58+F66+F67+F68+F69+F72+F73+F74+F75+F76+F77+F78</f>
        <v>1849.3</v>
      </c>
      <c r="G56" s="54">
        <f t="shared" si="2"/>
        <v>100.6038515939506</v>
      </c>
      <c r="H56" s="55">
        <f t="shared" si="0"/>
        <v>101.92911866835695</v>
      </c>
      <c r="I56" s="80">
        <f t="shared" si="1"/>
        <v>943.5204081632653</v>
      </c>
    </row>
    <row r="57" spans="1:9" ht="15">
      <c r="A57" s="294"/>
      <c r="B57" s="28" t="s">
        <v>17</v>
      </c>
      <c r="C57" s="21">
        <f>C56/C7*1000/3</f>
        <v>104.03397027600847</v>
      </c>
      <c r="D57" s="22">
        <v>1475.040650406504</v>
      </c>
      <c r="E57" s="22">
        <f>E56/E7*1000/3</f>
        <v>1528.0133000831256</v>
      </c>
      <c r="F57" s="31">
        <f>F56/F7*1000/3</f>
        <v>1568.5326547921968</v>
      </c>
      <c r="G57" s="19">
        <f t="shared" si="2"/>
        <v>102.65176714802593</v>
      </c>
      <c r="H57" s="20">
        <f t="shared" si="0"/>
        <v>106.33826629523244</v>
      </c>
      <c r="I57" s="83">
        <f t="shared" si="1"/>
        <v>1507.712000830867</v>
      </c>
    </row>
    <row r="58" spans="1:9" ht="15">
      <c r="A58" s="294"/>
      <c r="B58" s="28" t="s">
        <v>48</v>
      </c>
      <c r="C58" s="32">
        <f>SUM(C59:C65)</f>
        <v>0</v>
      </c>
      <c r="D58" s="33">
        <v>0</v>
      </c>
      <c r="E58" s="33">
        <f>SUM(E59:E65)</f>
        <v>0</v>
      </c>
      <c r="F58" s="32">
        <f>SUM(F59:F65)</f>
        <v>0</v>
      </c>
      <c r="G58" s="19" t="e">
        <f t="shared" si="2"/>
        <v>#DIV/0!</v>
      </c>
      <c r="H58" s="20" t="e">
        <f t="shared" si="0"/>
        <v>#DIV/0!</v>
      </c>
      <c r="I58" s="83" t="e">
        <f t="shared" si="1"/>
        <v>#DIV/0!</v>
      </c>
    </row>
    <row r="59" spans="1:9" ht="15">
      <c r="A59" s="294"/>
      <c r="B59" s="7" t="s">
        <v>49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94"/>
      <c r="B60" s="7" t="s">
        <v>50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94"/>
      <c r="B61" s="7" t="s">
        <v>51</v>
      </c>
      <c r="C61" s="6"/>
      <c r="D61" s="6"/>
      <c r="E61" s="10"/>
      <c r="F61" s="6"/>
      <c r="G61" s="19" t="e">
        <f t="shared" si="2"/>
        <v>#DIV/0!</v>
      </c>
      <c r="H61" s="20" t="e">
        <f t="shared" si="0"/>
        <v>#DIV/0!</v>
      </c>
      <c r="I61" s="83" t="e">
        <f t="shared" si="1"/>
        <v>#DIV/0!</v>
      </c>
    </row>
    <row r="62" spans="1:9" ht="15">
      <c r="A62" s="294"/>
      <c r="B62" s="7" t="s">
        <v>52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94"/>
      <c r="B63" s="7" t="s">
        <v>53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94"/>
      <c r="B64" s="7" t="s">
        <v>54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94"/>
      <c r="B65" s="7" t="s">
        <v>55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94"/>
      <c r="B66" s="7" t="s">
        <v>56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94"/>
      <c r="B67" s="7" t="s">
        <v>57</v>
      </c>
      <c r="C67" s="6">
        <v>130</v>
      </c>
      <c r="D67" s="10">
        <v>1353</v>
      </c>
      <c r="E67" s="10">
        <v>1420</v>
      </c>
      <c r="F67" s="13">
        <v>1430</v>
      </c>
      <c r="G67" s="19">
        <f t="shared" si="2"/>
        <v>100.70422535211267</v>
      </c>
      <c r="H67" s="20">
        <f t="shared" si="0"/>
        <v>105.6910569105691</v>
      </c>
      <c r="I67" s="83">
        <f t="shared" si="1"/>
        <v>1100</v>
      </c>
    </row>
    <row r="68" spans="1:9" ht="15">
      <c r="A68" s="294"/>
      <c r="B68" s="7" t="s">
        <v>58</v>
      </c>
      <c r="C68" s="6"/>
      <c r="D68" s="10"/>
      <c r="E68" s="10"/>
      <c r="F68" s="13"/>
      <c r="G68" s="19" t="e">
        <f t="shared" si="2"/>
        <v>#DIV/0!</v>
      </c>
      <c r="H68" s="20" t="e">
        <f t="shared" si="0"/>
        <v>#DIV/0!</v>
      </c>
      <c r="I68" s="83" t="e">
        <f t="shared" si="1"/>
        <v>#DIV/0!</v>
      </c>
    </row>
    <row r="69" spans="1:9" ht="15">
      <c r="A69" s="294"/>
      <c r="B69" s="28" t="s">
        <v>59</v>
      </c>
      <c r="C69" s="32">
        <f>C70+C71</f>
        <v>16</v>
      </c>
      <c r="D69" s="33">
        <v>207.5</v>
      </c>
      <c r="E69" s="33">
        <f>E70+E71</f>
        <v>268</v>
      </c>
      <c r="F69" s="29">
        <f>F70+F71</f>
        <v>288.1</v>
      </c>
      <c r="G69" s="19">
        <f t="shared" si="2"/>
        <v>107.50000000000001</v>
      </c>
      <c r="H69" s="20">
        <f t="shared" si="0"/>
        <v>138.84337349397592</v>
      </c>
      <c r="I69" s="83">
        <f t="shared" si="1"/>
        <v>1800.6250000000002</v>
      </c>
    </row>
    <row r="70" spans="1:9" ht="15">
      <c r="A70" s="294"/>
      <c r="B70" s="7" t="s">
        <v>60</v>
      </c>
      <c r="C70" s="6">
        <v>1</v>
      </c>
      <c r="D70" s="10">
        <v>7.4</v>
      </c>
      <c r="E70" s="10">
        <v>8</v>
      </c>
      <c r="F70" s="13">
        <v>8.1</v>
      </c>
      <c r="G70" s="19">
        <f t="shared" si="2"/>
        <v>101.25</v>
      </c>
      <c r="H70" s="20">
        <f t="shared" si="0"/>
        <v>109.45945945945945</v>
      </c>
      <c r="I70" s="83">
        <f t="shared" si="1"/>
        <v>810</v>
      </c>
    </row>
    <row r="71" spans="1:9" ht="15">
      <c r="A71" s="294"/>
      <c r="B71" s="7" t="s">
        <v>61</v>
      </c>
      <c r="C71" s="6">
        <v>15</v>
      </c>
      <c r="D71" s="15">
        <v>200.1</v>
      </c>
      <c r="E71" s="10">
        <v>260</v>
      </c>
      <c r="F71" s="13">
        <v>280</v>
      </c>
      <c r="G71" s="19">
        <f t="shared" si="2"/>
        <v>107.6923076923077</v>
      </c>
      <c r="H71" s="20">
        <f t="shared" si="0"/>
        <v>139.93003498250874</v>
      </c>
      <c r="I71" s="83">
        <f t="shared" si="1"/>
        <v>1866.6666666666667</v>
      </c>
    </row>
    <row r="72" spans="1:9" ht="15">
      <c r="A72" s="294"/>
      <c r="B72" s="7" t="s">
        <v>62</v>
      </c>
      <c r="C72" s="6">
        <v>0</v>
      </c>
      <c r="D72" s="10">
        <v>4.5</v>
      </c>
      <c r="E72" s="10">
        <v>4.5</v>
      </c>
      <c r="F72" s="13">
        <v>29</v>
      </c>
      <c r="G72" s="19">
        <f t="shared" si="2"/>
        <v>644.4444444444445</v>
      </c>
      <c r="H72" s="20">
        <f t="shared" si="0"/>
        <v>644.4444444444445</v>
      </c>
      <c r="I72" s="83" t="e">
        <f t="shared" si="1"/>
        <v>#DIV/0!</v>
      </c>
    </row>
    <row r="73" spans="1:9" ht="15">
      <c r="A73" s="294"/>
      <c r="B73" s="7" t="s">
        <v>63</v>
      </c>
      <c r="C73" s="6"/>
      <c r="D73" s="10"/>
      <c r="E73" s="10"/>
      <c r="F73" s="13"/>
      <c r="G73" s="19" t="e">
        <f t="shared" si="2"/>
        <v>#DIV/0!</v>
      </c>
      <c r="H73" s="20" t="e">
        <f t="shared" si="0"/>
        <v>#DIV/0!</v>
      </c>
      <c r="I73" s="83" t="e">
        <f t="shared" si="1"/>
        <v>#DIV/0!</v>
      </c>
    </row>
    <row r="74" spans="1:9" ht="15">
      <c r="A74" s="294"/>
      <c r="B74" s="7" t="s">
        <v>64</v>
      </c>
      <c r="C74" s="6"/>
      <c r="D74" s="10">
        <v>84</v>
      </c>
      <c r="E74" s="10">
        <v>85</v>
      </c>
      <c r="F74" s="10">
        <v>87.5</v>
      </c>
      <c r="G74" s="19">
        <f t="shared" si="2"/>
        <v>102.94117647058823</v>
      </c>
      <c r="H74" s="20">
        <f t="shared" si="0"/>
        <v>104.16666666666667</v>
      </c>
      <c r="I74" s="83" t="e">
        <f t="shared" si="1"/>
        <v>#DIV/0!</v>
      </c>
    </row>
    <row r="75" spans="1:10" ht="15">
      <c r="A75" s="294"/>
      <c r="B75" s="7" t="s">
        <v>65</v>
      </c>
      <c r="C75" s="6">
        <v>50</v>
      </c>
      <c r="D75" s="10">
        <v>165.3</v>
      </c>
      <c r="E75" s="10">
        <v>60.7</v>
      </c>
      <c r="F75" s="13">
        <v>14.7</v>
      </c>
      <c r="G75" s="19">
        <f t="shared" si="2"/>
        <v>24.21746293245469</v>
      </c>
      <c r="H75" s="20">
        <f aca="true" t="shared" si="3" ref="H75:H119">F75/D75*100</f>
        <v>8.892921960072595</v>
      </c>
      <c r="I75" s="83">
        <f aca="true" t="shared" si="4" ref="I75:I119">F75/C75*100</f>
        <v>29.4</v>
      </c>
      <c r="J75" s="185" t="s">
        <v>255</v>
      </c>
    </row>
    <row r="76" spans="1:9" ht="15">
      <c r="A76" s="294"/>
      <c r="B76" s="7" t="s">
        <v>66</v>
      </c>
      <c r="C76" s="6"/>
      <c r="D76" s="10"/>
      <c r="E76" s="10"/>
      <c r="F76" s="13"/>
      <c r="G76" s="19" t="e">
        <f aca="true" t="shared" si="5" ref="G76:G119">F76/E76*100</f>
        <v>#DIV/0!</v>
      </c>
      <c r="H76" s="20" t="e">
        <f t="shared" si="3"/>
        <v>#DIV/0!</v>
      </c>
      <c r="I76" s="83" t="e">
        <f t="shared" si="4"/>
        <v>#DIV/0!</v>
      </c>
    </row>
    <row r="77" spans="1:9" ht="15">
      <c r="A77" s="294"/>
      <c r="B77" s="7" t="s">
        <v>67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95"/>
      <c r="B78" s="58" t="s">
        <v>68</v>
      </c>
      <c r="C78" s="59"/>
      <c r="D78" s="60"/>
      <c r="E78" s="60"/>
      <c r="F78" s="59"/>
      <c r="G78" s="61" t="e">
        <f t="shared" si="5"/>
        <v>#DIV/0!</v>
      </c>
      <c r="H78" s="62" t="e">
        <f t="shared" si="3"/>
        <v>#DIV/0!</v>
      </c>
      <c r="I78" s="78" t="e">
        <f t="shared" si="4"/>
        <v>#DIV/0!</v>
      </c>
    </row>
    <row r="79" spans="1:10" ht="39">
      <c r="A79" s="289">
        <v>10</v>
      </c>
      <c r="B79" s="98" t="s">
        <v>69</v>
      </c>
      <c r="C79" s="95">
        <f>C80+C81</f>
        <v>1400</v>
      </c>
      <c r="D79" s="96">
        <v>3078</v>
      </c>
      <c r="E79" s="96">
        <f>E80+E81</f>
        <v>3078</v>
      </c>
      <c r="F79" s="99">
        <f>F80+F81</f>
        <v>20</v>
      </c>
      <c r="G79" s="54">
        <f t="shared" si="5"/>
        <v>0.649772579597141</v>
      </c>
      <c r="H79" s="55">
        <f t="shared" si="3"/>
        <v>0.649772579597141</v>
      </c>
      <c r="I79" s="80">
        <f t="shared" si="4"/>
        <v>1.4285714285714286</v>
      </c>
      <c r="J79" s="3"/>
    </row>
    <row r="80" spans="1:10" ht="15">
      <c r="A80" s="290"/>
      <c r="B80" s="7" t="s">
        <v>70</v>
      </c>
      <c r="C80" s="6">
        <v>0</v>
      </c>
      <c r="D80" s="10">
        <v>0</v>
      </c>
      <c r="E80" s="10">
        <v>0</v>
      </c>
      <c r="F80" s="16">
        <v>0</v>
      </c>
      <c r="G80" s="19" t="e">
        <f t="shared" si="5"/>
        <v>#DIV/0!</v>
      </c>
      <c r="H80" s="20" t="e">
        <f t="shared" si="3"/>
        <v>#DIV/0!</v>
      </c>
      <c r="I80" s="83" t="e">
        <f t="shared" si="4"/>
        <v>#DIV/0!</v>
      </c>
      <c r="J80" s="3"/>
    </row>
    <row r="81" spans="1:10" ht="15">
      <c r="A81" s="290"/>
      <c r="B81" s="5" t="s">
        <v>71</v>
      </c>
      <c r="C81" s="6">
        <v>1400</v>
      </c>
      <c r="D81" s="10">
        <v>3078</v>
      </c>
      <c r="E81" s="172">
        <v>3078</v>
      </c>
      <c r="F81" s="16">
        <v>20</v>
      </c>
      <c r="G81" s="19">
        <f t="shared" si="5"/>
        <v>0.649772579597141</v>
      </c>
      <c r="H81" s="20">
        <f t="shared" si="3"/>
        <v>0.649772579597141</v>
      </c>
      <c r="I81" s="83">
        <f t="shared" si="4"/>
        <v>1.4285714285714286</v>
      </c>
      <c r="J81" s="3"/>
    </row>
    <row r="82" spans="1:10" ht="39.75" thickBot="1">
      <c r="A82" s="291"/>
      <c r="B82" s="92" t="s">
        <v>72</v>
      </c>
      <c r="C82" s="59">
        <v>94</v>
      </c>
      <c r="D82" s="60">
        <v>162</v>
      </c>
      <c r="E82" s="60">
        <v>0</v>
      </c>
      <c r="F82" s="100">
        <v>0</v>
      </c>
      <c r="G82" s="61" t="e">
        <f t="shared" si="5"/>
        <v>#DIV/0!</v>
      </c>
      <c r="H82" s="62">
        <f t="shared" si="3"/>
        <v>0</v>
      </c>
      <c r="I82" s="78">
        <f t="shared" si="4"/>
        <v>0</v>
      </c>
      <c r="J82" s="3"/>
    </row>
    <row r="83" spans="1:10" ht="15">
      <c r="A83" s="289">
        <v>11</v>
      </c>
      <c r="B83" s="64" t="s">
        <v>73</v>
      </c>
      <c r="C83" s="64">
        <v>8089</v>
      </c>
      <c r="D83" s="93">
        <v>8728.7</v>
      </c>
      <c r="E83" s="93">
        <v>8872.8</v>
      </c>
      <c r="F83" s="101">
        <v>8872.8</v>
      </c>
      <c r="G83" s="54">
        <f t="shared" si="5"/>
        <v>100</v>
      </c>
      <c r="H83" s="55">
        <f t="shared" si="3"/>
        <v>101.65087584634595</v>
      </c>
      <c r="I83" s="80">
        <f t="shared" si="4"/>
        <v>109.68970206453209</v>
      </c>
      <c r="J83" s="3"/>
    </row>
    <row r="84" spans="1:10" ht="26.25">
      <c r="A84" s="290"/>
      <c r="B84" s="23" t="s">
        <v>74</v>
      </c>
      <c r="C84" s="34">
        <f>C83/C7</f>
        <v>12.880573248407643</v>
      </c>
      <c r="D84" s="35">
        <v>21.289512195121954</v>
      </c>
      <c r="E84" s="35">
        <f>E83/E7</f>
        <v>22.126683291770572</v>
      </c>
      <c r="F84" s="36">
        <f>F83/F7</f>
        <v>22.57709923664122</v>
      </c>
      <c r="G84" s="19">
        <f t="shared" si="5"/>
        <v>102.03562340966921</v>
      </c>
      <c r="H84" s="20">
        <f t="shared" si="3"/>
        <v>106.0479875241777</v>
      </c>
      <c r="I84" s="83">
        <f t="shared" si="4"/>
        <v>175.28023637792913</v>
      </c>
      <c r="J84" s="3"/>
    </row>
    <row r="85" spans="1:10" ht="52.5" thickBot="1">
      <c r="A85" s="291"/>
      <c r="B85" s="81" t="s">
        <v>75</v>
      </c>
      <c r="C85" s="70">
        <f>C82/C83*100</f>
        <v>1.1620719495611325</v>
      </c>
      <c r="D85" s="71">
        <v>1.8559464754201653</v>
      </c>
      <c r="E85" s="71">
        <f>E82/E83*100</f>
        <v>0</v>
      </c>
      <c r="F85" s="102">
        <f>F82/F83*100</f>
        <v>0</v>
      </c>
      <c r="G85" s="61" t="e">
        <f t="shared" si="5"/>
        <v>#DIV/0!</v>
      </c>
      <c r="H85" s="62">
        <f t="shared" si="3"/>
        <v>0</v>
      </c>
      <c r="I85" s="78">
        <f t="shared" si="4"/>
        <v>0</v>
      </c>
      <c r="J85" s="3"/>
    </row>
    <row r="86" spans="1:10" ht="26.25">
      <c r="A86" s="289">
        <v>12</v>
      </c>
      <c r="B86" s="79" t="s">
        <v>76</v>
      </c>
      <c r="C86" s="51"/>
      <c r="D86" s="52">
        <v>5</v>
      </c>
      <c r="E86" s="52">
        <v>1</v>
      </c>
      <c r="F86" s="103">
        <v>0</v>
      </c>
      <c r="G86" s="54">
        <f t="shared" si="5"/>
        <v>0</v>
      </c>
      <c r="H86" s="55">
        <f t="shared" si="3"/>
        <v>0</v>
      </c>
      <c r="I86" s="80" t="e">
        <f t="shared" si="4"/>
        <v>#DIV/0!</v>
      </c>
      <c r="J86" s="3"/>
    </row>
    <row r="87" spans="1:10" ht="27" thickBot="1">
      <c r="A87" s="291"/>
      <c r="B87" s="81" t="s">
        <v>77</v>
      </c>
      <c r="C87" s="104">
        <f>C86*1000/C7</f>
        <v>0</v>
      </c>
      <c r="D87" s="105">
        <v>12.195121951219512</v>
      </c>
      <c r="E87" s="105">
        <f>E86*1000/E7</f>
        <v>2.493765586034913</v>
      </c>
      <c r="F87" s="105">
        <f>F86*1000/F7</f>
        <v>0</v>
      </c>
      <c r="G87" s="61">
        <f t="shared" si="5"/>
        <v>0</v>
      </c>
      <c r="H87" s="62">
        <f t="shared" si="3"/>
        <v>0</v>
      </c>
      <c r="I87" s="78" t="e">
        <f t="shared" si="4"/>
        <v>#DIV/0!</v>
      </c>
      <c r="J87" s="3"/>
    </row>
    <row r="88" spans="1:10" ht="26.25">
      <c r="A88" s="289">
        <v>13</v>
      </c>
      <c r="B88" s="79" t="s">
        <v>78</v>
      </c>
      <c r="C88" s="51">
        <v>0</v>
      </c>
      <c r="D88" s="52">
        <v>8</v>
      </c>
      <c r="E88" s="52">
        <v>7</v>
      </c>
      <c r="F88" s="52">
        <v>7</v>
      </c>
      <c r="G88" s="54">
        <f t="shared" si="5"/>
        <v>100</v>
      </c>
      <c r="H88" s="55">
        <f t="shared" si="3"/>
        <v>87.5</v>
      </c>
      <c r="I88" s="80" t="e">
        <f t="shared" si="4"/>
        <v>#DIV/0!</v>
      </c>
      <c r="J88" s="3"/>
    </row>
    <row r="89" spans="1:10" ht="26.25">
      <c r="A89" s="290"/>
      <c r="B89" s="8" t="s">
        <v>79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91"/>
      <c r="B90" s="81" t="s">
        <v>80</v>
      </c>
      <c r="C90" s="104">
        <f>(C88+C89)*1000/C7</f>
        <v>0</v>
      </c>
      <c r="D90" s="105">
        <v>19.51219512195122</v>
      </c>
      <c r="E90" s="105">
        <f>(E88+E89)*1000/E7</f>
        <v>17.456359102244388</v>
      </c>
      <c r="F90" s="105">
        <f>(F88+F89)*1000/F7</f>
        <v>17.8117048346056</v>
      </c>
      <c r="G90" s="61">
        <f t="shared" si="5"/>
        <v>102.03562340966923</v>
      </c>
      <c r="H90" s="62">
        <f t="shared" si="3"/>
        <v>91.28498727735371</v>
      </c>
      <c r="I90" s="78" t="e">
        <f t="shared" si="4"/>
        <v>#DIV/0!</v>
      </c>
      <c r="J90" s="3"/>
    </row>
    <row r="91" spans="1:10" ht="50.25" customHeight="1">
      <c r="A91" s="289">
        <v>14</v>
      </c>
      <c r="B91" s="79" t="s">
        <v>81</v>
      </c>
      <c r="C91" s="51">
        <v>0</v>
      </c>
      <c r="D91" s="52">
        <v>381</v>
      </c>
      <c r="E91" s="52">
        <v>189</v>
      </c>
      <c r="F91" s="52">
        <v>189</v>
      </c>
      <c r="G91" s="54">
        <f t="shared" si="5"/>
        <v>100</v>
      </c>
      <c r="H91" s="55">
        <f t="shared" si="3"/>
        <v>49.60629921259843</v>
      </c>
      <c r="I91" s="80" t="e">
        <f t="shared" si="4"/>
        <v>#DIV/0!</v>
      </c>
      <c r="J91" s="3"/>
    </row>
    <row r="92" spans="1:10" ht="39.75" thickBot="1">
      <c r="A92" s="291"/>
      <c r="B92" s="81" t="s">
        <v>82</v>
      </c>
      <c r="C92" s="104">
        <f>C91/C7*100</f>
        <v>0</v>
      </c>
      <c r="D92" s="71">
        <v>92.92682926829269</v>
      </c>
      <c r="E92" s="71">
        <f>E91/E7*100</f>
        <v>47.13216957605985</v>
      </c>
      <c r="F92" s="71">
        <f>F91/F7*100</f>
        <v>48.091603053435115</v>
      </c>
      <c r="G92" s="61">
        <f t="shared" si="5"/>
        <v>102.03562340966921</v>
      </c>
      <c r="H92" s="62">
        <f t="shared" si="3"/>
        <v>51.752118771413116</v>
      </c>
      <c r="I92" s="78" t="e">
        <f t="shared" si="4"/>
        <v>#DIV/0!</v>
      </c>
      <c r="J92" s="3"/>
    </row>
    <row r="93" spans="1:10" ht="15">
      <c r="A93" s="289">
        <v>15</v>
      </c>
      <c r="B93" s="64" t="s">
        <v>83</v>
      </c>
      <c r="C93" s="51">
        <v>1</v>
      </c>
      <c r="D93" s="52">
        <v>0</v>
      </c>
      <c r="E93" s="52">
        <v>1</v>
      </c>
      <c r="F93" s="52">
        <v>1</v>
      </c>
      <c r="G93" s="54">
        <f t="shared" si="5"/>
        <v>100</v>
      </c>
      <c r="H93" s="55" t="e">
        <f t="shared" si="3"/>
        <v>#DIV/0!</v>
      </c>
      <c r="I93" s="80">
        <f t="shared" si="4"/>
        <v>100</v>
      </c>
      <c r="J93" s="3"/>
    </row>
    <row r="94" spans="1:10" ht="15">
      <c r="A94" s="290"/>
      <c r="B94" s="7" t="s">
        <v>84</v>
      </c>
      <c r="C94" s="6">
        <v>1</v>
      </c>
      <c r="D94" s="10">
        <v>0</v>
      </c>
      <c r="E94" s="10">
        <v>1</v>
      </c>
      <c r="F94" s="10">
        <v>1</v>
      </c>
      <c r="G94" s="19">
        <f t="shared" si="5"/>
        <v>100</v>
      </c>
      <c r="H94" s="20" t="e">
        <f t="shared" si="3"/>
        <v>#DIV/0!</v>
      </c>
      <c r="I94" s="83">
        <f t="shared" si="4"/>
        <v>100</v>
      </c>
      <c r="J94" s="3"/>
    </row>
    <row r="95" spans="1:10" ht="15">
      <c r="A95" s="290"/>
      <c r="B95" s="28" t="s">
        <v>85</v>
      </c>
      <c r="C95" s="24">
        <f>C94/C93</f>
        <v>1</v>
      </c>
      <c r="D95" s="25" t="e">
        <v>#DIV/0!</v>
      </c>
      <c r="E95" s="25">
        <f>E94/E93</f>
        <v>1</v>
      </c>
      <c r="F95" s="25">
        <f>F94/F93</f>
        <v>1</v>
      </c>
      <c r="G95" s="19">
        <f t="shared" si="5"/>
        <v>100</v>
      </c>
      <c r="H95" s="20" t="e">
        <f t="shared" si="3"/>
        <v>#DIV/0!</v>
      </c>
      <c r="I95" s="83">
        <f t="shared" si="4"/>
        <v>100</v>
      </c>
      <c r="J95" s="3"/>
    </row>
    <row r="96" spans="1:10" ht="39">
      <c r="A96" s="290"/>
      <c r="B96" s="8" t="s">
        <v>86</v>
      </c>
      <c r="C96" s="6">
        <v>0</v>
      </c>
      <c r="D96" s="10">
        <v>0</v>
      </c>
      <c r="E96" s="10">
        <v>0</v>
      </c>
      <c r="F96" s="6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90"/>
      <c r="B97" s="23" t="s">
        <v>87</v>
      </c>
      <c r="C97" s="24">
        <f>C96/C93</f>
        <v>0</v>
      </c>
      <c r="D97" s="25" t="e">
        <v>#DIV/0!</v>
      </c>
      <c r="E97" s="25">
        <f>E96/E93</f>
        <v>0</v>
      </c>
      <c r="F97" s="24">
        <f>F96/F93</f>
        <v>0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90"/>
      <c r="B98" s="30" t="s">
        <v>88</v>
      </c>
      <c r="C98" s="38">
        <f>C93*100000/C7</f>
        <v>159.23566878980893</v>
      </c>
      <c r="D98" s="37">
        <v>0</v>
      </c>
      <c r="E98" s="37">
        <f>E93*100000/E7</f>
        <v>249.37655860349128</v>
      </c>
      <c r="F98" s="38">
        <f>F93*100000/F7</f>
        <v>254.4529262086514</v>
      </c>
      <c r="G98" s="19">
        <f t="shared" si="5"/>
        <v>102.03562340966921</v>
      </c>
      <c r="H98" s="20" t="e">
        <f t="shared" si="3"/>
        <v>#DIV/0!</v>
      </c>
      <c r="I98" s="83">
        <f t="shared" si="4"/>
        <v>159.79643765903307</v>
      </c>
      <c r="J98" s="3"/>
    </row>
    <row r="99" spans="1:10" ht="15.75" thickBot="1">
      <c r="A99" s="291"/>
      <c r="B99" s="58" t="s">
        <v>89</v>
      </c>
      <c r="C99" s="59">
        <v>0</v>
      </c>
      <c r="D99" s="60">
        <v>0</v>
      </c>
      <c r="E99" s="60">
        <v>0</v>
      </c>
      <c r="F99" s="59">
        <v>0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90</v>
      </c>
      <c r="C100" s="108">
        <v>35.29</v>
      </c>
      <c r="D100" s="109">
        <v>113.76</v>
      </c>
      <c r="E100" s="109">
        <v>43</v>
      </c>
      <c r="F100" s="108">
        <v>68.7</v>
      </c>
      <c r="G100" s="110">
        <f t="shared" si="5"/>
        <v>159.7674418604651</v>
      </c>
      <c r="H100" s="111">
        <f t="shared" si="3"/>
        <v>60.390295358649794</v>
      </c>
      <c r="I100" s="112">
        <f t="shared" si="4"/>
        <v>194.6727118163786</v>
      </c>
      <c r="J100" s="3"/>
    </row>
    <row r="101" spans="1:10" ht="42.75" customHeight="1">
      <c r="A101" s="289">
        <v>17</v>
      </c>
      <c r="B101" s="79" t="s">
        <v>91</v>
      </c>
      <c r="C101" s="51"/>
      <c r="D101" s="52">
        <v>267.8</v>
      </c>
      <c r="E101" s="52">
        <v>197.7</v>
      </c>
      <c r="F101" s="51">
        <v>197.7</v>
      </c>
      <c r="G101" s="54">
        <f t="shared" si="5"/>
        <v>100</v>
      </c>
      <c r="H101" s="55">
        <f t="shared" si="3"/>
        <v>73.8237490664675</v>
      </c>
      <c r="I101" s="80" t="e">
        <f t="shared" si="4"/>
        <v>#DIV/0!</v>
      </c>
      <c r="J101" s="3"/>
    </row>
    <row r="102" spans="1:10" ht="39" customHeight="1">
      <c r="A102" s="290"/>
      <c r="B102" s="8" t="s">
        <v>92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91"/>
      <c r="B103" s="81" t="s">
        <v>93</v>
      </c>
      <c r="C103" s="66" t="e">
        <f>C102/C101</f>
        <v>#DIV/0!</v>
      </c>
      <c r="D103" s="67">
        <v>0</v>
      </c>
      <c r="E103" s="67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89">
        <v>18</v>
      </c>
      <c r="B104" s="79" t="s">
        <v>94</v>
      </c>
      <c r="C104" s="51">
        <v>628</v>
      </c>
      <c r="D104" s="52">
        <v>100</v>
      </c>
      <c r="E104" s="52">
        <v>401</v>
      </c>
      <c r="F104" s="113">
        <v>0</v>
      </c>
      <c r="G104" s="54">
        <f t="shared" si="5"/>
        <v>0</v>
      </c>
      <c r="H104" s="55">
        <f t="shared" si="3"/>
        <v>0</v>
      </c>
      <c r="I104" s="80">
        <f t="shared" si="4"/>
        <v>0</v>
      </c>
      <c r="J104" s="3"/>
    </row>
    <row r="105" spans="1:10" ht="52.5" thickBot="1">
      <c r="A105" s="291"/>
      <c r="B105" s="81" t="s">
        <v>95</v>
      </c>
      <c r="C105" s="114">
        <f>C104/C7</f>
        <v>1</v>
      </c>
      <c r="D105" s="115">
        <v>0.24390243902439024</v>
      </c>
      <c r="E105" s="115">
        <f>E104/E7</f>
        <v>1</v>
      </c>
      <c r="F105" s="116">
        <f>F104/F7</f>
        <v>0</v>
      </c>
      <c r="G105" s="61">
        <f t="shared" si="5"/>
        <v>0</v>
      </c>
      <c r="H105" s="62">
        <f t="shared" si="3"/>
        <v>0</v>
      </c>
      <c r="I105" s="78">
        <f t="shared" si="4"/>
        <v>0</v>
      </c>
      <c r="J105" s="3"/>
    </row>
    <row r="106" spans="1:10" ht="39">
      <c r="A106" s="289">
        <v>19</v>
      </c>
      <c r="B106" s="79" t="s">
        <v>96</v>
      </c>
      <c r="C106" s="51">
        <v>8</v>
      </c>
      <c r="D106" s="52">
        <v>8</v>
      </c>
      <c r="E106" s="52">
        <v>8</v>
      </c>
      <c r="F106" s="52">
        <v>8</v>
      </c>
      <c r="G106" s="54">
        <f t="shared" si="5"/>
        <v>100</v>
      </c>
      <c r="H106" s="55">
        <f t="shared" si="3"/>
        <v>100</v>
      </c>
      <c r="I106" s="80">
        <f t="shared" si="4"/>
        <v>100</v>
      </c>
      <c r="J106" s="3"/>
    </row>
    <row r="107" spans="1:10" ht="61.5" customHeight="1">
      <c r="A107" s="290"/>
      <c r="B107" s="8" t="s">
        <v>97</v>
      </c>
      <c r="C107" s="6">
        <v>7</v>
      </c>
      <c r="D107" s="10">
        <v>7</v>
      </c>
      <c r="E107" s="10">
        <v>7</v>
      </c>
      <c r="F107" s="10">
        <v>7</v>
      </c>
      <c r="G107" s="19">
        <f t="shared" si="5"/>
        <v>100</v>
      </c>
      <c r="H107" s="20">
        <f t="shared" si="3"/>
        <v>100</v>
      </c>
      <c r="I107" s="83">
        <f t="shared" si="4"/>
        <v>100</v>
      </c>
      <c r="J107" s="3"/>
    </row>
    <row r="108" spans="1:10" ht="104.25" customHeight="1" thickBot="1">
      <c r="A108" s="291"/>
      <c r="B108" s="81" t="s">
        <v>98</v>
      </c>
      <c r="C108" s="114">
        <f>C107/C106</f>
        <v>0.875</v>
      </c>
      <c r="D108" s="115">
        <v>0.875</v>
      </c>
      <c r="E108" s="115">
        <f>E107/E106</f>
        <v>0.875</v>
      </c>
      <c r="F108" s="115">
        <f>F107/F106</f>
        <v>0.875</v>
      </c>
      <c r="G108" s="61">
        <f t="shared" si="5"/>
        <v>100</v>
      </c>
      <c r="H108" s="62">
        <f t="shared" si="3"/>
        <v>100</v>
      </c>
      <c r="I108" s="78">
        <f t="shared" si="4"/>
        <v>100</v>
      </c>
      <c r="J108" s="3"/>
    </row>
    <row r="109" spans="1:10" ht="26.25">
      <c r="A109" s="289">
        <v>20</v>
      </c>
      <c r="B109" s="79" t="s">
        <v>99</v>
      </c>
      <c r="C109" s="51">
        <v>17399</v>
      </c>
      <c r="D109" s="52">
        <v>17399</v>
      </c>
      <c r="E109" s="52">
        <v>17399</v>
      </c>
      <c r="F109" s="52">
        <v>17399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90"/>
      <c r="B110" s="8" t="s">
        <v>100</v>
      </c>
      <c r="C110" s="6">
        <v>682.44</v>
      </c>
      <c r="D110" s="10">
        <v>3303.9</v>
      </c>
      <c r="E110" s="10">
        <v>3303.9</v>
      </c>
      <c r="F110" s="10">
        <v>3303.9</v>
      </c>
      <c r="G110" s="19">
        <f t="shared" si="5"/>
        <v>100</v>
      </c>
      <c r="H110" s="20">
        <f t="shared" si="3"/>
        <v>100</v>
      </c>
      <c r="I110" s="83">
        <f t="shared" si="4"/>
        <v>484.13047300861615</v>
      </c>
      <c r="J110" s="3"/>
    </row>
    <row r="111" spans="1:10" ht="65.25" thickBot="1">
      <c r="A111" s="291"/>
      <c r="B111" s="81" t="s">
        <v>101</v>
      </c>
      <c r="C111" s="114">
        <f>C110/C109</f>
        <v>0.03922294384734755</v>
      </c>
      <c r="D111" s="115">
        <v>0.1898902235760676</v>
      </c>
      <c r="E111" s="115">
        <f>E110/E109</f>
        <v>0.1898902235760676</v>
      </c>
      <c r="F111" s="115">
        <f>F110/F109</f>
        <v>0.1898902235760676</v>
      </c>
      <c r="G111" s="61">
        <f t="shared" si="5"/>
        <v>100</v>
      </c>
      <c r="H111" s="62">
        <f t="shared" si="3"/>
        <v>100</v>
      </c>
      <c r="I111" s="78">
        <f t="shared" si="4"/>
        <v>484.13047300861615</v>
      </c>
      <c r="J111" s="3"/>
    </row>
    <row r="112" spans="1:10" ht="39">
      <c r="A112" s="289">
        <v>21</v>
      </c>
      <c r="B112" s="79" t="s">
        <v>112</v>
      </c>
      <c r="C112" s="51">
        <v>54</v>
      </c>
      <c r="D112" s="52">
        <v>13</v>
      </c>
      <c r="E112" s="52">
        <v>15</v>
      </c>
      <c r="F112" s="52">
        <v>15</v>
      </c>
      <c r="G112" s="54">
        <f t="shared" si="5"/>
        <v>100</v>
      </c>
      <c r="H112" s="55">
        <f t="shared" si="3"/>
        <v>115.38461538461537</v>
      </c>
      <c r="I112" s="80">
        <f t="shared" si="4"/>
        <v>27.77777777777778</v>
      </c>
      <c r="J112" s="185" t="s">
        <v>255</v>
      </c>
    </row>
    <row r="113" spans="1:10" ht="26.25">
      <c r="A113" s="290"/>
      <c r="B113" s="8" t="s">
        <v>102</v>
      </c>
      <c r="C113" s="6">
        <v>15</v>
      </c>
      <c r="D113" s="10">
        <v>13</v>
      </c>
      <c r="E113" s="10">
        <v>15</v>
      </c>
      <c r="F113" s="10">
        <v>15</v>
      </c>
      <c r="G113" s="19">
        <f t="shared" si="5"/>
        <v>100</v>
      </c>
      <c r="H113" s="20">
        <f t="shared" si="3"/>
        <v>115.38461538461537</v>
      </c>
      <c r="I113" s="83">
        <f t="shared" si="4"/>
        <v>100</v>
      </c>
      <c r="J113" s="3"/>
    </row>
    <row r="114" spans="1:10" ht="27" thickBot="1">
      <c r="A114" s="291"/>
      <c r="B114" s="81" t="s">
        <v>103</v>
      </c>
      <c r="C114" s="114">
        <f>C113/C112</f>
        <v>0.2777777777777778</v>
      </c>
      <c r="D114" s="115">
        <v>1</v>
      </c>
      <c r="E114" s="115">
        <f>E113/E112</f>
        <v>1</v>
      </c>
      <c r="F114" s="115">
        <f>F113/F112</f>
        <v>1</v>
      </c>
      <c r="G114" s="61">
        <f t="shared" si="5"/>
        <v>100</v>
      </c>
      <c r="H114" s="62">
        <f t="shared" si="3"/>
        <v>100</v>
      </c>
      <c r="I114" s="78">
        <f t="shared" si="4"/>
        <v>359.99999999999994</v>
      </c>
      <c r="J114" s="3"/>
    </row>
    <row r="115" spans="1:10" ht="42" customHeight="1">
      <c r="A115" s="289">
        <v>22</v>
      </c>
      <c r="B115" s="79" t="s">
        <v>104</v>
      </c>
      <c r="C115" s="51">
        <v>2754</v>
      </c>
      <c r="D115" s="52">
        <v>1530</v>
      </c>
      <c r="E115" s="52">
        <v>2529</v>
      </c>
      <c r="F115" s="117">
        <v>1966</v>
      </c>
      <c r="G115" s="54">
        <f t="shared" si="5"/>
        <v>77.73823645709767</v>
      </c>
      <c r="H115" s="55">
        <f t="shared" si="3"/>
        <v>128.4967320261438</v>
      </c>
      <c r="I115" s="80">
        <f t="shared" si="4"/>
        <v>71.38707334785767</v>
      </c>
      <c r="J115" s="3"/>
    </row>
    <row r="116" spans="1:10" ht="51.75">
      <c r="A116" s="290"/>
      <c r="B116" s="8" t="s">
        <v>105</v>
      </c>
      <c r="C116" s="6">
        <v>5000</v>
      </c>
      <c r="D116" s="15">
        <v>450</v>
      </c>
      <c r="E116" s="10">
        <v>467</v>
      </c>
      <c r="F116" s="14">
        <v>790</v>
      </c>
      <c r="G116" s="19">
        <f t="shared" si="5"/>
        <v>169.16488222698072</v>
      </c>
      <c r="H116" s="20">
        <f t="shared" si="3"/>
        <v>175.55555555555554</v>
      </c>
      <c r="I116" s="83">
        <f t="shared" si="4"/>
        <v>15.8</v>
      </c>
      <c r="J116" s="3"/>
    </row>
    <row r="117" spans="1:10" ht="52.5" thickBot="1">
      <c r="A117" s="291"/>
      <c r="B117" s="81" t="s">
        <v>106</v>
      </c>
      <c r="C117" s="114">
        <f>C116/C7</f>
        <v>7.961783439490445</v>
      </c>
      <c r="D117" s="115">
        <v>1.0975609756097562</v>
      </c>
      <c r="E117" s="115">
        <f>E116/E7</f>
        <v>1.1645885286783042</v>
      </c>
      <c r="F117" s="114">
        <f>F116/F7</f>
        <v>2.010178117048346</v>
      </c>
      <c r="G117" s="61">
        <f t="shared" si="5"/>
        <v>172.60844217053247</v>
      </c>
      <c r="H117" s="62">
        <f t="shared" si="3"/>
        <v>183.14956177551596</v>
      </c>
      <c r="I117" s="78">
        <f t="shared" si="4"/>
        <v>25.24783715012723</v>
      </c>
      <c r="J117" s="3"/>
    </row>
    <row r="118" spans="1:10" ht="48.75" customHeight="1">
      <c r="A118" s="289">
        <v>23</v>
      </c>
      <c r="B118" s="79" t="s">
        <v>107</v>
      </c>
      <c r="C118" s="51">
        <v>100</v>
      </c>
      <c r="D118" s="52">
        <v>158</v>
      </c>
      <c r="E118" s="267">
        <f>401*23%</f>
        <v>92.23</v>
      </c>
      <c r="F118" s="51">
        <v>92</v>
      </c>
      <c r="G118" s="54">
        <f t="shared" si="5"/>
        <v>99.7506234413965</v>
      </c>
      <c r="H118" s="55">
        <f t="shared" si="3"/>
        <v>58.22784810126582</v>
      </c>
      <c r="I118" s="80">
        <f t="shared" si="4"/>
        <v>92</v>
      </c>
      <c r="J118" s="3"/>
    </row>
    <row r="119" spans="1:10" ht="39.75" thickBot="1">
      <c r="A119" s="291"/>
      <c r="B119" s="81" t="s">
        <v>108</v>
      </c>
      <c r="C119" s="114">
        <f>C118/C7</f>
        <v>0.1592356687898089</v>
      </c>
      <c r="D119" s="115">
        <v>0.3853658536585366</v>
      </c>
      <c r="E119" s="115">
        <f>E118/E7</f>
        <v>0.23</v>
      </c>
      <c r="F119" s="114">
        <f>F118/F7</f>
        <v>0.2340966921119593</v>
      </c>
      <c r="G119" s="61">
        <f t="shared" si="5"/>
        <v>101.78117048346056</v>
      </c>
      <c r="H119" s="62">
        <f t="shared" si="3"/>
        <v>60.74660997841982</v>
      </c>
      <c r="I119" s="78">
        <f t="shared" si="4"/>
        <v>147.01272264631044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249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109</v>
      </c>
      <c r="C122" s="1"/>
      <c r="D122" s="1"/>
      <c r="E122" s="1"/>
      <c r="F122" s="1"/>
      <c r="G122" s="1"/>
      <c r="H122" s="1"/>
      <c r="I122" s="1"/>
      <c r="J122" s="3"/>
    </row>
    <row r="123" spans="1:10" ht="15">
      <c r="A123" s="2"/>
      <c r="B123" s="2"/>
      <c r="C123" s="1"/>
      <c r="D123" s="1"/>
      <c r="E123" s="292" t="s">
        <v>110</v>
      </c>
      <c r="F123" s="292"/>
      <c r="G123" s="1"/>
      <c r="H123" s="1"/>
      <c r="I123" s="1" t="s">
        <v>111</v>
      </c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79:A82"/>
    <mergeCell ref="A7:A10"/>
    <mergeCell ref="A1:I1"/>
    <mergeCell ref="A2:I2"/>
    <mergeCell ref="A3:I3"/>
    <mergeCell ref="A5:A6"/>
    <mergeCell ref="B5:B6"/>
    <mergeCell ref="A24:A51"/>
    <mergeCell ref="A106:A108"/>
    <mergeCell ref="A109:A111"/>
    <mergeCell ref="A83:A85"/>
    <mergeCell ref="A11:A17"/>
    <mergeCell ref="A18:A19"/>
    <mergeCell ref="A20:A21"/>
    <mergeCell ref="A22:A23"/>
    <mergeCell ref="A52:A53"/>
    <mergeCell ref="A54:A55"/>
    <mergeCell ref="A56:A78"/>
    <mergeCell ref="A112:A114"/>
    <mergeCell ref="A115:A117"/>
    <mergeCell ref="A118:A119"/>
    <mergeCell ref="E123:F123"/>
    <mergeCell ref="A86:A87"/>
    <mergeCell ref="A88:A90"/>
    <mergeCell ref="A91:A92"/>
    <mergeCell ref="A93:A99"/>
    <mergeCell ref="A101:A103"/>
    <mergeCell ref="A104:A105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99"/>
  <sheetViews>
    <sheetView tabSelected="1" zoomScalePageLayoutView="0" workbookViewId="0" topLeftCell="A40">
      <selection activeCell="B52" sqref="B52"/>
    </sheetView>
  </sheetViews>
  <sheetFormatPr defaultColWidth="9.140625" defaultRowHeight="15"/>
  <cols>
    <col min="1" max="1" width="24.57421875" style="118" customWidth="1"/>
    <col min="2" max="2" width="16.7109375" style="118" customWidth="1"/>
    <col min="3" max="3" width="19.57421875" style="118" customWidth="1"/>
    <col min="4" max="4" width="22.421875" style="118" customWidth="1"/>
    <col min="5" max="16384" width="9.140625" style="118" customWidth="1"/>
  </cols>
  <sheetData>
    <row r="1" ht="12.75">
      <c r="D1" s="119"/>
    </row>
    <row r="2" spans="1:4" ht="20.25" customHeight="1">
      <c r="A2" s="306" t="s">
        <v>119</v>
      </c>
      <c r="B2" s="306"/>
      <c r="C2" s="306"/>
      <c r="D2" s="306"/>
    </row>
    <row r="3" spans="1:4" ht="12" customHeight="1">
      <c r="A3" s="307" t="s">
        <v>253</v>
      </c>
      <c r="B3" s="307"/>
      <c r="C3" s="307"/>
      <c r="D3" s="307"/>
    </row>
    <row r="4" spans="1:4" ht="13.5" customHeight="1">
      <c r="A4" s="120"/>
      <c r="B4" s="120"/>
      <c r="C4" s="120"/>
      <c r="D4" s="266"/>
    </row>
    <row r="5" spans="1:4" ht="16.5" customHeight="1">
      <c r="A5" s="305" t="s">
        <v>120</v>
      </c>
      <c r="B5" s="305"/>
      <c r="C5" s="305"/>
      <c r="D5" s="305"/>
    </row>
    <row r="6" spans="1:4" ht="15">
      <c r="A6" s="121" t="s">
        <v>121</v>
      </c>
      <c r="B6" s="122" t="s">
        <v>122</v>
      </c>
      <c r="C6" s="121" t="s">
        <v>123</v>
      </c>
      <c r="D6" s="121" t="s">
        <v>124</v>
      </c>
    </row>
    <row r="7" spans="1:4" ht="15">
      <c r="A7" s="123" t="s">
        <v>125</v>
      </c>
      <c r="B7" s="124" t="s">
        <v>126</v>
      </c>
      <c r="C7" s="125" t="s">
        <v>127</v>
      </c>
      <c r="D7" s="125" t="s">
        <v>128</v>
      </c>
    </row>
    <row r="8" spans="1:4" ht="15">
      <c r="A8" s="126" t="s">
        <v>129</v>
      </c>
      <c r="B8" s="127"/>
      <c r="C8" s="128"/>
      <c r="D8" s="128"/>
    </row>
    <row r="9" spans="1:4" ht="14.25">
      <c r="A9" s="129" t="s">
        <v>130</v>
      </c>
      <c r="B9" s="130"/>
      <c r="C9" s="131">
        <v>65</v>
      </c>
      <c r="D9" s="132">
        <f>B9/10*C9</f>
        <v>0</v>
      </c>
    </row>
    <row r="10" spans="1:4" ht="14.25">
      <c r="A10" s="129" t="s">
        <v>131</v>
      </c>
      <c r="B10" s="130"/>
      <c r="C10" s="131">
        <v>104</v>
      </c>
      <c r="D10" s="132">
        <f>B10/10*C10</f>
        <v>0</v>
      </c>
    </row>
    <row r="11" spans="1:4" ht="14.25">
      <c r="A11" s="129" t="s">
        <v>132</v>
      </c>
      <c r="B11" s="130"/>
      <c r="C11" s="131">
        <v>60</v>
      </c>
      <c r="D11" s="132">
        <f>B11/10*C11</f>
        <v>0</v>
      </c>
    </row>
    <row r="12" spans="1:4" ht="14.25">
      <c r="A12" s="129" t="s">
        <v>133</v>
      </c>
      <c r="B12" s="130"/>
      <c r="C12" s="131">
        <v>55</v>
      </c>
      <c r="D12" s="132">
        <f>B12/10*C12</f>
        <v>0</v>
      </c>
    </row>
    <row r="13" spans="1:4" ht="14.25">
      <c r="A13" s="129" t="s">
        <v>134</v>
      </c>
      <c r="B13" s="130"/>
      <c r="C13" s="131">
        <v>60</v>
      </c>
      <c r="D13" s="132">
        <f>B13/10*C13</f>
        <v>0</v>
      </c>
    </row>
    <row r="14" spans="1:4" ht="15">
      <c r="A14" s="133" t="s">
        <v>135</v>
      </c>
      <c r="B14" s="130"/>
      <c r="C14" s="131"/>
      <c r="D14" s="134">
        <f>D9+D10+D11+D12+D13</f>
        <v>0</v>
      </c>
    </row>
    <row r="15" spans="1:4" ht="14.25">
      <c r="A15" s="129" t="s">
        <v>136</v>
      </c>
      <c r="B15" s="135"/>
      <c r="C15" s="131">
        <v>15</v>
      </c>
      <c r="D15" s="132">
        <f>B15/10*C15</f>
        <v>0</v>
      </c>
    </row>
    <row r="16" spans="1:4" ht="14.25">
      <c r="A16" s="128" t="s">
        <v>137</v>
      </c>
      <c r="B16" s="136"/>
      <c r="C16" s="132">
        <v>3.5</v>
      </c>
      <c r="D16" s="132">
        <f>B16*C16/1000</f>
        <v>0</v>
      </c>
    </row>
    <row r="17" spans="1:4" ht="14.25">
      <c r="A17" s="128" t="s">
        <v>138</v>
      </c>
      <c r="B17" s="137"/>
      <c r="C17" s="132">
        <v>37.5</v>
      </c>
      <c r="D17" s="132">
        <f>B17/10*C17</f>
        <v>0</v>
      </c>
    </row>
    <row r="18" spans="1:4" ht="14.25">
      <c r="A18" s="128" t="s">
        <v>139</v>
      </c>
      <c r="B18" s="137"/>
      <c r="C18" s="132">
        <v>10</v>
      </c>
      <c r="D18" s="132">
        <f>B18/10*C18</f>
        <v>0</v>
      </c>
    </row>
    <row r="19" spans="1:4" ht="14.25">
      <c r="A19" s="128" t="s">
        <v>140</v>
      </c>
      <c r="B19" s="137"/>
      <c r="C19" s="132">
        <v>12</v>
      </c>
      <c r="D19" s="132">
        <f>B19/10*C19</f>
        <v>0</v>
      </c>
    </row>
    <row r="20" spans="1:4" ht="14.25">
      <c r="A20" s="128" t="s">
        <v>141</v>
      </c>
      <c r="B20" s="137"/>
      <c r="C20" s="132">
        <v>9</v>
      </c>
      <c r="D20" s="132"/>
    </row>
    <row r="21" spans="1:4" ht="15">
      <c r="A21" s="126" t="s">
        <v>142</v>
      </c>
      <c r="B21" s="137"/>
      <c r="C21" s="132"/>
      <c r="D21" s="134">
        <f>D14+D15+D16+D17+D18+D19+D20</f>
        <v>0</v>
      </c>
    </row>
    <row r="22" spans="1:4" ht="14.25">
      <c r="A22" s="138"/>
      <c r="B22" s="138"/>
      <c r="C22" s="138"/>
      <c r="D22" s="138"/>
    </row>
    <row r="23" spans="1:4" ht="15.75" customHeight="1">
      <c r="A23" s="305" t="s">
        <v>143</v>
      </c>
      <c r="B23" s="305"/>
      <c r="C23" s="305"/>
      <c r="D23" s="305"/>
    </row>
    <row r="24" spans="1:4" s="139" customFormat="1" ht="15">
      <c r="A24" s="121" t="s">
        <v>144</v>
      </c>
      <c r="B24" s="122" t="s">
        <v>122</v>
      </c>
      <c r="C24" s="121" t="s">
        <v>123</v>
      </c>
      <c r="D24" s="121" t="s">
        <v>124</v>
      </c>
    </row>
    <row r="25" spans="1:4" s="139" customFormat="1" ht="15">
      <c r="A25" s="123" t="s">
        <v>125</v>
      </c>
      <c r="B25" s="124" t="s">
        <v>126</v>
      </c>
      <c r="C25" s="125" t="s">
        <v>127</v>
      </c>
      <c r="D25" s="125" t="s">
        <v>128</v>
      </c>
    </row>
    <row r="26" spans="1:4" s="139" customFormat="1" ht="15">
      <c r="A26" s="126" t="s">
        <v>129</v>
      </c>
      <c r="B26" s="128"/>
      <c r="C26" s="128"/>
      <c r="D26" s="126"/>
    </row>
    <row r="27" spans="1:4" ht="14.25">
      <c r="A27" s="128" t="s">
        <v>130</v>
      </c>
      <c r="B27" s="137">
        <v>328</v>
      </c>
      <c r="C27" s="132">
        <v>65</v>
      </c>
      <c r="D27" s="132">
        <f>B27/10*C27</f>
        <v>2132</v>
      </c>
    </row>
    <row r="28" spans="1:4" ht="14.25">
      <c r="A28" s="128" t="s">
        <v>131</v>
      </c>
      <c r="B28" s="137">
        <v>67</v>
      </c>
      <c r="C28" s="132">
        <v>104</v>
      </c>
      <c r="D28" s="132">
        <f>B28/10*C28</f>
        <v>696.8000000000001</v>
      </c>
    </row>
    <row r="29" spans="1:4" ht="14.25">
      <c r="A29" s="128" t="s">
        <v>132</v>
      </c>
      <c r="B29" s="137">
        <v>199</v>
      </c>
      <c r="C29" s="132">
        <v>60</v>
      </c>
      <c r="D29" s="132">
        <f>B29/10*C29</f>
        <v>1194</v>
      </c>
    </row>
    <row r="30" spans="1:4" ht="14.25">
      <c r="A30" s="128" t="s">
        <v>133</v>
      </c>
      <c r="B30" s="137">
        <v>42</v>
      </c>
      <c r="C30" s="132">
        <v>55</v>
      </c>
      <c r="D30" s="132">
        <f>B30/10*C30</f>
        <v>231</v>
      </c>
    </row>
    <row r="31" spans="1:4" ht="14.25">
      <c r="A31" s="128" t="s">
        <v>134</v>
      </c>
      <c r="B31" s="137">
        <v>0.7</v>
      </c>
      <c r="C31" s="132">
        <v>60</v>
      </c>
      <c r="D31" s="132">
        <f>B31/10*C31</f>
        <v>4.199999999999999</v>
      </c>
    </row>
    <row r="32" spans="1:4" ht="15">
      <c r="A32" s="126" t="s">
        <v>135</v>
      </c>
      <c r="B32" s="134"/>
      <c r="C32" s="132"/>
      <c r="D32" s="134">
        <f>D27+D28+D29+D30+D31</f>
        <v>4258</v>
      </c>
    </row>
    <row r="33" spans="1:4" ht="14.25">
      <c r="A33" s="128" t="s">
        <v>136</v>
      </c>
      <c r="B33" s="137">
        <v>1872</v>
      </c>
      <c r="C33" s="132">
        <v>15</v>
      </c>
      <c r="D33" s="132">
        <f>B33/10*C33</f>
        <v>2808</v>
      </c>
    </row>
    <row r="34" spans="1:4" ht="14.25">
      <c r="A34" s="128" t="s">
        <v>137</v>
      </c>
      <c r="B34" s="137">
        <v>1406</v>
      </c>
      <c r="C34" s="132">
        <v>3.5</v>
      </c>
      <c r="D34" s="132">
        <f>B34*C34/1000</f>
        <v>4.921</v>
      </c>
    </row>
    <row r="35" spans="1:4" ht="14.25">
      <c r="A35" s="128" t="s">
        <v>138</v>
      </c>
      <c r="B35" s="137"/>
      <c r="C35" s="132">
        <v>37.5</v>
      </c>
      <c r="D35" s="132">
        <f>B35/10*C35</f>
        <v>0</v>
      </c>
    </row>
    <row r="36" spans="1:4" ht="14.25">
      <c r="A36" s="128" t="s">
        <v>139</v>
      </c>
      <c r="B36" s="137"/>
      <c r="C36" s="132">
        <v>10</v>
      </c>
      <c r="D36" s="132">
        <f>B36/10*C36</f>
        <v>0</v>
      </c>
    </row>
    <row r="37" spans="1:4" ht="14.25">
      <c r="A37" s="128" t="s">
        <v>140</v>
      </c>
      <c r="B37" s="137"/>
      <c r="C37" s="132">
        <v>12</v>
      </c>
      <c r="D37" s="132">
        <f>B37/10*C37</f>
        <v>0</v>
      </c>
    </row>
    <row r="38" spans="1:4" ht="14.25">
      <c r="A38" s="128" t="s">
        <v>141</v>
      </c>
      <c r="B38" s="137"/>
      <c r="C38" s="132">
        <v>9</v>
      </c>
      <c r="D38" s="132">
        <f>B38/10*C38</f>
        <v>0</v>
      </c>
    </row>
    <row r="39" spans="1:4" ht="15">
      <c r="A39" s="126" t="s">
        <v>142</v>
      </c>
      <c r="B39" s="137"/>
      <c r="C39" s="132"/>
      <c r="D39" s="140">
        <f>SUM(D32:D38)</f>
        <v>7070.921</v>
      </c>
    </row>
    <row r="41" spans="1:4" ht="15.75" customHeight="1">
      <c r="A41" s="305" t="s">
        <v>41</v>
      </c>
      <c r="B41" s="305"/>
      <c r="C41" s="305"/>
      <c r="D41" s="305"/>
    </row>
    <row r="42" spans="1:4" s="139" customFormat="1" ht="15">
      <c r="A42" s="121" t="s">
        <v>144</v>
      </c>
      <c r="B42" s="122" t="s">
        <v>122</v>
      </c>
      <c r="C42" s="121" t="s">
        <v>123</v>
      </c>
      <c r="D42" s="121" t="s">
        <v>124</v>
      </c>
    </row>
    <row r="43" spans="1:4" s="139" customFormat="1" ht="15">
      <c r="A43" s="123" t="s">
        <v>125</v>
      </c>
      <c r="B43" s="124" t="s">
        <v>126</v>
      </c>
      <c r="C43" s="125" t="s">
        <v>127</v>
      </c>
      <c r="D43" s="125" t="s">
        <v>128</v>
      </c>
    </row>
    <row r="44" spans="1:4" s="139" customFormat="1" ht="15">
      <c r="A44" s="126" t="s">
        <v>129</v>
      </c>
      <c r="B44" s="128"/>
      <c r="C44" s="128"/>
      <c r="D44" s="126"/>
    </row>
    <row r="45" spans="1:4" ht="14.25">
      <c r="A45" s="128" t="s">
        <v>130</v>
      </c>
      <c r="B45" s="137">
        <v>74</v>
      </c>
      <c r="C45" s="132">
        <v>65</v>
      </c>
      <c r="D45" s="132">
        <f>B45/10*C45</f>
        <v>481</v>
      </c>
    </row>
    <row r="46" spans="1:4" ht="14.25">
      <c r="A46" s="128" t="s">
        <v>131</v>
      </c>
      <c r="B46" s="137">
        <v>7.3</v>
      </c>
      <c r="C46" s="132">
        <v>104</v>
      </c>
      <c r="D46" s="132">
        <f>B46/10*C46</f>
        <v>75.92</v>
      </c>
    </row>
    <row r="47" spans="1:4" ht="14.25">
      <c r="A47" s="128" t="s">
        <v>132</v>
      </c>
      <c r="B47" s="137">
        <v>126</v>
      </c>
      <c r="C47" s="132">
        <v>60</v>
      </c>
      <c r="D47" s="132">
        <f>B47/10*C47</f>
        <v>756</v>
      </c>
    </row>
    <row r="48" spans="1:4" ht="14.25">
      <c r="A48" s="128" t="s">
        <v>133</v>
      </c>
      <c r="B48" s="137">
        <v>6</v>
      </c>
      <c r="C48" s="132">
        <v>55</v>
      </c>
      <c r="D48" s="132">
        <f>B48/10*C48</f>
        <v>33</v>
      </c>
    </row>
    <row r="49" spans="1:4" ht="14.25">
      <c r="A49" s="128" t="s">
        <v>134</v>
      </c>
      <c r="B49" s="137"/>
      <c r="C49" s="132">
        <v>60</v>
      </c>
      <c r="D49" s="132">
        <f>B49/10*C49</f>
        <v>0</v>
      </c>
    </row>
    <row r="50" spans="1:4" ht="15">
      <c r="A50" s="126" t="s">
        <v>135</v>
      </c>
      <c r="B50" s="134">
        <f>SUM(B45:B49)</f>
        <v>213.3</v>
      </c>
      <c r="C50" s="132"/>
      <c r="D50" s="134">
        <f>D45+D46+D47+D48+D49</f>
        <v>1345.92</v>
      </c>
    </row>
    <row r="51" spans="1:4" ht="14.25">
      <c r="A51" s="128" t="s">
        <v>136</v>
      </c>
      <c r="B51" s="137">
        <v>387</v>
      </c>
      <c r="C51" s="132">
        <v>15</v>
      </c>
      <c r="D51" s="132">
        <f>B51/10*C51</f>
        <v>580.5</v>
      </c>
    </row>
    <row r="52" spans="1:4" ht="14.25">
      <c r="A52" s="128" t="s">
        <v>137</v>
      </c>
      <c r="B52" s="137"/>
      <c r="C52" s="132">
        <v>3.5</v>
      </c>
      <c r="D52" s="132">
        <f>B52*C52/1000</f>
        <v>0</v>
      </c>
    </row>
    <row r="53" spans="1:4" ht="14.25">
      <c r="A53" s="128" t="s">
        <v>138</v>
      </c>
      <c r="B53" s="137"/>
      <c r="C53" s="132">
        <v>37.5</v>
      </c>
      <c r="D53" s="132">
        <f>B53/10*C53</f>
        <v>0</v>
      </c>
    </row>
    <row r="54" spans="1:4" ht="14.25">
      <c r="A54" s="128" t="s">
        <v>139</v>
      </c>
      <c r="B54" s="137"/>
      <c r="C54" s="132">
        <v>10</v>
      </c>
      <c r="D54" s="132">
        <f>B54/10*C54</f>
        <v>0</v>
      </c>
    </row>
    <row r="55" spans="1:4" ht="14.25">
      <c r="A55" s="128" t="s">
        <v>140</v>
      </c>
      <c r="B55" s="137"/>
      <c r="C55" s="132">
        <v>12</v>
      </c>
      <c r="D55" s="132">
        <f>B55/10*C55</f>
        <v>0</v>
      </c>
    </row>
    <row r="56" spans="1:4" ht="14.25">
      <c r="A56" s="128" t="s">
        <v>141</v>
      </c>
      <c r="B56" s="137"/>
      <c r="C56" s="132">
        <v>9</v>
      </c>
      <c r="D56" s="132">
        <f>B56/10*C56</f>
        <v>0</v>
      </c>
    </row>
    <row r="57" spans="1:4" ht="15">
      <c r="A57" s="126" t="s">
        <v>142</v>
      </c>
      <c r="B57" s="137"/>
      <c r="C57" s="132"/>
      <c r="D57" s="134">
        <f>D50+D51+D52+D53+D54+D55+D56</f>
        <v>1926.42</v>
      </c>
    </row>
    <row r="59" spans="1:4" ht="15.75" customHeight="1">
      <c r="A59" s="305" t="s">
        <v>145</v>
      </c>
      <c r="B59" s="305"/>
      <c r="C59" s="305"/>
      <c r="D59" s="305"/>
    </row>
    <row r="60" spans="1:4" s="139" customFormat="1" ht="15">
      <c r="A60" s="121" t="s">
        <v>144</v>
      </c>
      <c r="B60" s="122" t="s">
        <v>122</v>
      </c>
      <c r="C60" s="121" t="s">
        <v>123</v>
      </c>
      <c r="D60" s="121" t="s">
        <v>124</v>
      </c>
    </row>
    <row r="61" spans="1:4" s="139" customFormat="1" ht="15">
      <c r="A61" s="123" t="s">
        <v>125</v>
      </c>
      <c r="B61" s="124" t="s">
        <v>126</v>
      </c>
      <c r="C61" s="125" t="s">
        <v>127</v>
      </c>
      <c r="D61" s="125" t="s">
        <v>128</v>
      </c>
    </row>
    <row r="62" spans="1:4" s="139" customFormat="1" ht="15">
      <c r="A62" s="126" t="s">
        <v>129</v>
      </c>
      <c r="B62" s="128"/>
      <c r="C62" s="128"/>
      <c r="D62" s="126"/>
    </row>
    <row r="63" spans="1:4" ht="14.25">
      <c r="A63" s="128" t="s">
        <v>130</v>
      </c>
      <c r="B63" s="137"/>
      <c r="C63" s="132">
        <v>65</v>
      </c>
      <c r="D63" s="132">
        <f>B63/10*C63</f>
        <v>0</v>
      </c>
    </row>
    <row r="64" spans="1:4" ht="14.25">
      <c r="A64" s="128" t="s">
        <v>131</v>
      </c>
      <c r="B64" s="137"/>
      <c r="C64" s="132">
        <v>104</v>
      </c>
      <c r="D64" s="132">
        <f>B64/10*C64</f>
        <v>0</v>
      </c>
    </row>
    <row r="65" spans="1:4" ht="14.25">
      <c r="A65" s="128" t="s">
        <v>132</v>
      </c>
      <c r="B65" s="137"/>
      <c r="C65" s="132">
        <v>60</v>
      </c>
      <c r="D65" s="132">
        <f>B65/10*C65</f>
        <v>0</v>
      </c>
    </row>
    <row r="66" spans="1:4" ht="14.25">
      <c r="A66" s="128" t="s">
        <v>133</v>
      </c>
      <c r="B66" s="137"/>
      <c r="C66" s="132">
        <v>55</v>
      </c>
      <c r="D66" s="132">
        <f>B66/10*C66</f>
        <v>0</v>
      </c>
    </row>
    <row r="67" spans="1:4" ht="14.25">
      <c r="A67" s="128" t="s">
        <v>134</v>
      </c>
      <c r="B67" s="137"/>
      <c r="C67" s="132">
        <v>60</v>
      </c>
      <c r="D67" s="132">
        <f>B67/10*C67</f>
        <v>0</v>
      </c>
    </row>
    <row r="68" spans="1:4" ht="15">
      <c r="A68" s="126" t="s">
        <v>135</v>
      </c>
      <c r="B68" s="134"/>
      <c r="C68" s="132"/>
      <c r="D68" s="134">
        <f>D63+D64+D65+D66+D67</f>
        <v>0</v>
      </c>
    </row>
    <row r="69" spans="1:4" ht="14.25">
      <c r="A69" s="128" t="s">
        <v>136</v>
      </c>
      <c r="B69" s="137"/>
      <c r="C69" s="132">
        <v>15</v>
      </c>
      <c r="D69" s="132">
        <f>B69/10*C69</f>
        <v>0</v>
      </c>
    </row>
    <row r="70" spans="1:4" ht="14.25">
      <c r="A70" s="128" t="s">
        <v>137</v>
      </c>
      <c r="B70" s="137"/>
      <c r="C70" s="132">
        <v>3.5</v>
      </c>
      <c r="D70" s="132">
        <f>B70*C70/1000</f>
        <v>0</v>
      </c>
    </row>
    <row r="71" spans="1:4" ht="14.25">
      <c r="A71" s="128" t="s">
        <v>138</v>
      </c>
      <c r="B71" s="137"/>
      <c r="C71" s="132">
        <v>37.5</v>
      </c>
      <c r="D71" s="132">
        <f>B71/10*C71</f>
        <v>0</v>
      </c>
    </row>
    <row r="72" spans="1:4" ht="14.25">
      <c r="A72" s="128" t="s">
        <v>139</v>
      </c>
      <c r="B72" s="137"/>
      <c r="C72" s="132">
        <v>10</v>
      </c>
      <c r="D72" s="132">
        <f>B72/10*C72</f>
        <v>0</v>
      </c>
    </row>
    <row r="73" spans="1:4" ht="14.25">
      <c r="A73" s="128" t="s">
        <v>140</v>
      </c>
      <c r="B73" s="137"/>
      <c r="C73" s="132">
        <v>12</v>
      </c>
      <c r="D73" s="132">
        <f>B73/10*C73</f>
        <v>0</v>
      </c>
    </row>
    <row r="74" spans="1:4" ht="14.25">
      <c r="A74" s="128" t="s">
        <v>141</v>
      </c>
      <c r="B74" s="137"/>
      <c r="C74" s="132">
        <v>9</v>
      </c>
      <c r="D74" s="132">
        <f>B74/10*C74</f>
        <v>0</v>
      </c>
    </row>
    <row r="75" spans="1:4" ht="15">
      <c r="A75" s="126" t="s">
        <v>142</v>
      </c>
      <c r="B75" s="137"/>
      <c r="C75" s="132"/>
      <c r="D75" s="134">
        <f>D68+D69+D70+D71+D72+D73+D74</f>
        <v>0</v>
      </c>
    </row>
    <row r="77" spans="1:4" ht="18">
      <c r="A77" s="305" t="s">
        <v>146</v>
      </c>
      <c r="B77" s="305"/>
      <c r="C77" s="305"/>
      <c r="D77" s="305"/>
    </row>
    <row r="78" spans="1:4" s="139" customFormat="1" ht="15">
      <c r="A78" s="121" t="s">
        <v>144</v>
      </c>
      <c r="B78" s="122" t="s">
        <v>122</v>
      </c>
      <c r="C78" s="121" t="s">
        <v>123</v>
      </c>
      <c r="D78" s="121" t="s">
        <v>124</v>
      </c>
    </row>
    <row r="79" spans="1:4" s="139" customFormat="1" ht="15">
      <c r="A79" s="123" t="s">
        <v>125</v>
      </c>
      <c r="B79" s="124" t="s">
        <v>126</v>
      </c>
      <c r="C79" s="125" t="s">
        <v>127</v>
      </c>
      <c r="D79" s="125" t="s">
        <v>128</v>
      </c>
    </row>
    <row r="80" spans="1:4" s="139" customFormat="1" ht="15">
      <c r="A80" s="126" t="s">
        <v>129</v>
      </c>
      <c r="B80" s="126"/>
      <c r="C80" s="126"/>
      <c r="D80" s="126"/>
    </row>
    <row r="81" spans="1:4" ht="14.25">
      <c r="A81" s="128" t="s">
        <v>130</v>
      </c>
      <c r="B81" s="132">
        <f>B63+B45+B27+B9</f>
        <v>402</v>
      </c>
      <c r="C81" s="132">
        <v>65</v>
      </c>
      <c r="D81" s="132">
        <f>B81/10*C81</f>
        <v>2613</v>
      </c>
    </row>
    <row r="82" spans="1:4" ht="14.25">
      <c r="A82" s="128" t="s">
        <v>131</v>
      </c>
      <c r="B82" s="132">
        <f>B64+B46+B28+B10</f>
        <v>74.3</v>
      </c>
      <c r="C82" s="132">
        <v>104</v>
      </c>
      <c r="D82" s="132">
        <f>B82/10*C82</f>
        <v>772.72</v>
      </c>
    </row>
    <row r="83" spans="1:4" ht="14.25">
      <c r="A83" s="128" t="s">
        <v>132</v>
      </c>
      <c r="B83" s="132">
        <f>B65+B47+B29+B11</f>
        <v>325</v>
      </c>
      <c r="C83" s="132">
        <v>60</v>
      </c>
      <c r="D83" s="132">
        <f>B83/10*C83</f>
        <v>1950</v>
      </c>
    </row>
    <row r="84" spans="1:4" ht="14.25">
      <c r="A84" s="128" t="s">
        <v>133</v>
      </c>
      <c r="B84" s="132">
        <f>B66+B48+B30+B12</f>
        <v>48</v>
      </c>
      <c r="C84" s="132">
        <v>55</v>
      </c>
      <c r="D84" s="132">
        <f>B84/10*C84</f>
        <v>264</v>
      </c>
    </row>
    <row r="85" spans="1:4" ht="14.25">
      <c r="A85" s="128" t="s">
        <v>134</v>
      </c>
      <c r="B85" s="132">
        <f>B67+B49+B31+B13</f>
        <v>0.7</v>
      </c>
      <c r="C85" s="132">
        <v>60</v>
      </c>
      <c r="D85" s="132">
        <f>B85/10*C85</f>
        <v>4.199999999999999</v>
      </c>
    </row>
    <row r="86" spans="1:4" ht="15">
      <c r="A86" s="126" t="s">
        <v>135</v>
      </c>
      <c r="B86" s="134">
        <f>SUM(B81:B85)</f>
        <v>850</v>
      </c>
      <c r="C86" s="132"/>
      <c r="D86" s="134">
        <f>D81+D82+D83+D84+D85</f>
        <v>5603.92</v>
      </c>
    </row>
    <row r="87" spans="1:4" ht="14.25">
      <c r="A87" s="128" t="s">
        <v>136</v>
      </c>
      <c r="B87" s="132">
        <f aca="true" t="shared" si="0" ref="B87:B92">B69+B51+B33+B15</f>
        <v>2259</v>
      </c>
      <c r="C87" s="132">
        <v>15</v>
      </c>
      <c r="D87" s="132">
        <f>B87/10*C87</f>
        <v>3388.5</v>
      </c>
    </row>
    <row r="88" spans="1:4" ht="14.25">
      <c r="A88" s="128" t="s">
        <v>137</v>
      </c>
      <c r="B88" s="132">
        <f t="shared" si="0"/>
        <v>1406</v>
      </c>
      <c r="C88" s="132">
        <v>3.5</v>
      </c>
      <c r="D88" s="132">
        <f>B88*C88/1000</f>
        <v>4.921</v>
      </c>
    </row>
    <row r="89" spans="1:4" ht="14.25">
      <c r="A89" s="128" t="s">
        <v>138</v>
      </c>
      <c r="B89" s="132">
        <f t="shared" si="0"/>
        <v>0</v>
      </c>
      <c r="C89" s="132">
        <v>37.5</v>
      </c>
      <c r="D89" s="132">
        <f>B89/10*C89</f>
        <v>0</v>
      </c>
    </row>
    <row r="90" spans="1:4" ht="14.25">
      <c r="A90" s="128" t="s">
        <v>139</v>
      </c>
      <c r="B90" s="132">
        <f t="shared" si="0"/>
        <v>0</v>
      </c>
      <c r="C90" s="132">
        <v>10</v>
      </c>
      <c r="D90" s="132">
        <f>B90/10*C90</f>
        <v>0</v>
      </c>
    </row>
    <row r="91" spans="1:4" ht="14.25">
      <c r="A91" s="128" t="s">
        <v>140</v>
      </c>
      <c r="B91" s="132">
        <f t="shared" si="0"/>
        <v>0</v>
      </c>
      <c r="C91" s="132">
        <v>12</v>
      </c>
      <c r="D91" s="132">
        <f>B91/10*C91</f>
        <v>0</v>
      </c>
    </row>
    <row r="92" spans="1:4" ht="14.25">
      <c r="A92" s="128" t="s">
        <v>141</v>
      </c>
      <c r="B92" s="132">
        <f t="shared" si="0"/>
        <v>0</v>
      </c>
      <c r="C92" s="132">
        <v>9</v>
      </c>
      <c r="D92" s="132">
        <f>B92/10*C92</f>
        <v>0</v>
      </c>
    </row>
    <row r="93" spans="1:4" ht="15">
      <c r="A93" s="126" t="s">
        <v>142</v>
      </c>
      <c r="B93" s="132"/>
      <c r="C93" s="132"/>
      <c r="D93" s="140">
        <f>D86+D87+D88+D89+D90+D91+D92</f>
        <v>8997.341</v>
      </c>
    </row>
    <row r="95" ht="12.75">
      <c r="A95" s="118" t="s">
        <v>214</v>
      </c>
    </row>
    <row r="97" spans="1:3" ht="12.75">
      <c r="A97" s="141" t="s">
        <v>171</v>
      </c>
      <c r="B97" s="165"/>
      <c r="C97" s="164" t="s">
        <v>147</v>
      </c>
    </row>
    <row r="98" spans="1:4" ht="12.75">
      <c r="A98" s="141" t="s">
        <v>168</v>
      </c>
      <c r="C98" s="164"/>
      <c r="D98" s="142"/>
    </row>
    <row r="99" ht="12.75">
      <c r="D99" s="143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8"/>
  <sheetViews>
    <sheetView zoomScalePageLayoutView="0" workbookViewId="0" topLeftCell="A1">
      <selection activeCell="G72" sqref="G72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96"/>
      <c r="B1" s="280"/>
      <c r="C1" s="280"/>
      <c r="D1" s="280"/>
      <c r="E1" s="280"/>
      <c r="F1" s="280"/>
      <c r="G1" s="280"/>
      <c r="H1" s="280"/>
      <c r="I1" s="280"/>
    </row>
    <row r="2" spans="1:9" ht="15">
      <c r="A2" s="292" t="s">
        <v>0</v>
      </c>
      <c r="B2" s="292"/>
      <c r="C2" s="292"/>
      <c r="D2" s="292"/>
      <c r="E2" s="292"/>
      <c r="F2" s="292"/>
      <c r="G2" s="292"/>
      <c r="H2" s="292"/>
      <c r="I2" s="292"/>
    </row>
    <row r="3" spans="1:9" ht="15">
      <c r="A3" s="292" t="s">
        <v>256</v>
      </c>
      <c r="B3" s="297"/>
      <c r="C3" s="297"/>
      <c r="D3" s="297"/>
      <c r="E3" s="297"/>
      <c r="F3" s="297"/>
      <c r="G3" s="297"/>
      <c r="H3" s="297"/>
      <c r="I3" s="297"/>
    </row>
    <row r="5" spans="1:9" ht="30" customHeight="1">
      <c r="A5" s="298" t="s">
        <v>1</v>
      </c>
      <c r="B5" s="300" t="s">
        <v>2</v>
      </c>
      <c r="C5" s="4" t="s">
        <v>3</v>
      </c>
      <c r="D5" s="11" t="s">
        <v>115</v>
      </c>
      <c r="E5" s="11" t="s">
        <v>246</v>
      </c>
      <c r="F5" s="4" t="s">
        <v>248</v>
      </c>
      <c r="G5" s="17" t="s">
        <v>4</v>
      </c>
      <c r="H5" s="17" t="s">
        <v>4</v>
      </c>
      <c r="I5" s="18" t="s">
        <v>4</v>
      </c>
    </row>
    <row r="6" spans="1:9" ht="35.25" thickBot="1">
      <c r="A6" s="299"/>
      <c r="B6" s="301"/>
      <c r="C6" s="46" t="s">
        <v>202</v>
      </c>
      <c r="D6" s="47" t="s">
        <v>257</v>
      </c>
      <c r="E6" s="47" t="s">
        <v>257</v>
      </c>
      <c r="F6" s="46" t="s">
        <v>257</v>
      </c>
      <c r="G6" s="48" t="s">
        <v>258</v>
      </c>
      <c r="H6" s="48" t="s">
        <v>259</v>
      </c>
      <c r="I6" s="49" t="s">
        <v>260</v>
      </c>
    </row>
    <row r="7" spans="1:10" ht="26.25">
      <c r="A7" s="293">
        <v>1</v>
      </c>
      <c r="B7" s="50" t="s">
        <v>5</v>
      </c>
      <c r="C7" s="51">
        <v>628</v>
      </c>
      <c r="D7" s="52">
        <v>410</v>
      </c>
      <c r="E7" s="52">
        <v>397</v>
      </c>
      <c r="F7" s="53">
        <v>396</v>
      </c>
      <c r="G7" s="54">
        <f>F7/E7*100</f>
        <v>99.74811083123426</v>
      </c>
      <c r="H7" s="55">
        <f>F7/D7*100</f>
        <v>96.58536585365853</v>
      </c>
      <c r="I7" s="56">
        <f>F7/C7*100</f>
        <v>63.05732484076433</v>
      </c>
      <c r="J7">
        <v>393</v>
      </c>
    </row>
    <row r="8" spans="1:9" ht="15">
      <c r="A8" s="294"/>
      <c r="B8" s="7" t="s">
        <v>6</v>
      </c>
      <c r="C8" s="6">
        <v>12</v>
      </c>
      <c r="D8" s="10">
        <v>4</v>
      </c>
      <c r="E8" s="10">
        <v>4</v>
      </c>
      <c r="F8" s="6">
        <v>3</v>
      </c>
      <c r="G8" s="19">
        <f>F8/E8*100</f>
        <v>75</v>
      </c>
      <c r="H8" s="20">
        <f aca="true" t="shared" si="0" ref="H8:H74">F8/D8*100</f>
        <v>75</v>
      </c>
      <c r="I8" s="57">
        <f aca="true" t="shared" si="1" ref="I8:I74">F8/C8*100</f>
        <v>25</v>
      </c>
    </row>
    <row r="9" spans="1:9" ht="15">
      <c r="A9" s="294"/>
      <c r="B9" s="39" t="s">
        <v>113</v>
      </c>
      <c r="C9" s="40">
        <v>0</v>
      </c>
      <c r="D9" s="41">
        <v>0</v>
      </c>
      <c r="E9" s="41">
        <v>0</v>
      </c>
      <c r="F9" s="42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9" ht="15.75" thickBot="1">
      <c r="A10" s="295"/>
      <c r="B10" s="58" t="s">
        <v>7</v>
      </c>
      <c r="C10" s="59">
        <v>3</v>
      </c>
      <c r="D10" s="60">
        <v>-3</v>
      </c>
      <c r="E10" s="60">
        <v>0</v>
      </c>
      <c r="F10" s="59">
        <v>0</v>
      </c>
      <c r="G10" s="61" t="e">
        <f aca="true" t="shared" si="2" ref="G10:G75">F10/E10*100</f>
        <v>#DIV/0!</v>
      </c>
      <c r="H10" s="62">
        <f t="shared" si="0"/>
        <v>0</v>
      </c>
      <c r="I10" s="63">
        <f t="shared" si="1"/>
        <v>0</v>
      </c>
    </row>
    <row r="11" spans="1:9" ht="15">
      <c r="A11" s="293">
        <v>2</v>
      </c>
      <c r="B11" s="64" t="s">
        <v>8</v>
      </c>
      <c r="C11" s="51">
        <v>290</v>
      </c>
      <c r="D11" s="52">
        <v>343</v>
      </c>
      <c r="E11" s="52">
        <v>269</v>
      </c>
      <c r="F11" s="52">
        <v>269</v>
      </c>
      <c r="G11" s="54">
        <f t="shared" si="2"/>
        <v>100</v>
      </c>
      <c r="H11" s="55">
        <f t="shared" si="0"/>
        <v>78.4256559766764</v>
      </c>
      <c r="I11" s="56">
        <f t="shared" si="1"/>
        <v>92.75862068965517</v>
      </c>
    </row>
    <row r="12" spans="1:9" ht="15">
      <c r="A12" s="294"/>
      <c r="B12" s="7" t="s">
        <v>9</v>
      </c>
      <c r="C12" s="6">
        <v>159</v>
      </c>
      <c r="D12" s="10">
        <v>315</v>
      </c>
      <c r="E12" s="10">
        <v>229</v>
      </c>
      <c r="F12" s="10">
        <v>229</v>
      </c>
      <c r="G12" s="19">
        <f t="shared" si="2"/>
        <v>100</v>
      </c>
      <c r="H12" s="20">
        <f t="shared" si="0"/>
        <v>72.6984126984127</v>
      </c>
      <c r="I12" s="57">
        <f t="shared" si="1"/>
        <v>144.0251572327044</v>
      </c>
    </row>
    <row r="13" spans="1:9" ht="15">
      <c r="A13" s="294"/>
      <c r="B13" s="7" t="s">
        <v>10</v>
      </c>
      <c r="C13" s="6">
        <v>17</v>
      </c>
      <c r="D13" s="10">
        <v>10</v>
      </c>
      <c r="E13" s="10">
        <v>10</v>
      </c>
      <c r="F13" s="10">
        <v>10</v>
      </c>
      <c r="G13" s="19">
        <f t="shared" si="2"/>
        <v>100</v>
      </c>
      <c r="H13" s="20">
        <f t="shared" si="0"/>
        <v>100</v>
      </c>
      <c r="I13" s="57">
        <f t="shared" si="1"/>
        <v>58.82352941176471</v>
      </c>
    </row>
    <row r="14" spans="1:9" ht="15">
      <c r="A14" s="294"/>
      <c r="B14" s="7" t="s">
        <v>11</v>
      </c>
      <c r="C14" s="6">
        <v>2</v>
      </c>
      <c r="D14" s="10">
        <v>0</v>
      </c>
      <c r="E14" s="10">
        <v>2</v>
      </c>
      <c r="F14" s="10">
        <v>5</v>
      </c>
      <c r="G14" s="19">
        <f t="shared" si="2"/>
        <v>250</v>
      </c>
      <c r="H14" s="20" t="e">
        <f t="shared" si="0"/>
        <v>#DIV/0!</v>
      </c>
      <c r="I14" s="57">
        <f t="shared" si="1"/>
        <v>250</v>
      </c>
    </row>
    <row r="15" spans="1:9" ht="26.25">
      <c r="A15" s="294"/>
      <c r="B15" s="8" t="s">
        <v>12</v>
      </c>
      <c r="C15" s="6">
        <v>319</v>
      </c>
      <c r="D15" s="10">
        <v>315</v>
      </c>
      <c r="E15" s="10">
        <f>E12+E14</f>
        <v>231</v>
      </c>
      <c r="F15" s="10">
        <f>F12+F14</f>
        <v>234</v>
      </c>
      <c r="G15" s="19">
        <f t="shared" si="2"/>
        <v>101.29870129870129</v>
      </c>
      <c r="H15" s="20">
        <f t="shared" si="0"/>
        <v>74.28571428571429</v>
      </c>
      <c r="I15" s="57">
        <f t="shared" si="1"/>
        <v>73.35423197492163</v>
      </c>
    </row>
    <row r="16" spans="1:9" ht="26.25">
      <c r="A16" s="294"/>
      <c r="B16" s="23" t="s">
        <v>13</v>
      </c>
      <c r="C16" s="24">
        <f>C14/C15</f>
        <v>0.006269592476489028</v>
      </c>
      <c r="D16" s="25">
        <f>D14/D15</f>
        <v>0</v>
      </c>
      <c r="E16" s="25">
        <f>E14/E15</f>
        <v>0.008658008658008658</v>
      </c>
      <c r="F16" s="26">
        <f>F14/F15</f>
        <v>0.021367521367521368</v>
      </c>
      <c r="G16" s="19">
        <f t="shared" si="2"/>
        <v>246.7948717948718</v>
      </c>
      <c r="H16" s="20" t="e">
        <f t="shared" si="0"/>
        <v>#DIV/0!</v>
      </c>
      <c r="I16" s="57">
        <f t="shared" si="1"/>
        <v>340.8119658119658</v>
      </c>
    </row>
    <row r="17" spans="1:9" ht="15.75" thickBot="1">
      <c r="A17" s="295"/>
      <c r="B17" s="65" t="s">
        <v>14</v>
      </c>
      <c r="C17" s="66">
        <f>C13/C15</f>
        <v>0.05329153605015674</v>
      </c>
      <c r="D17" s="67">
        <f>D13/D15</f>
        <v>0.031746031746031744</v>
      </c>
      <c r="E17" s="67">
        <f>E13/E15</f>
        <v>0.04329004329004329</v>
      </c>
      <c r="F17" s="68">
        <f>F13/F15</f>
        <v>0.042735042735042736</v>
      </c>
      <c r="G17" s="61">
        <f t="shared" si="2"/>
        <v>98.71794871794873</v>
      </c>
      <c r="H17" s="62">
        <f t="shared" si="0"/>
        <v>134.6153846153846</v>
      </c>
      <c r="I17" s="63">
        <f t="shared" si="1"/>
        <v>80.19105077928607</v>
      </c>
    </row>
    <row r="18" spans="1:9" ht="15">
      <c r="A18" s="293">
        <v>3</v>
      </c>
      <c r="B18" s="64" t="s">
        <v>15</v>
      </c>
      <c r="C18" s="51">
        <v>2560</v>
      </c>
      <c r="D18" s="52">
        <v>17805.2</v>
      </c>
      <c r="E18" s="52">
        <v>13500</v>
      </c>
      <c r="F18" s="53">
        <v>13500</v>
      </c>
      <c r="G18" s="54">
        <f t="shared" si="2"/>
        <v>100</v>
      </c>
      <c r="H18" s="55">
        <f t="shared" si="0"/>
        <v>75.8205468065509</v>
      </c>
      <c r="I18" s="56">
        <f t="shared" si="1"/>
        <v>527.34375</v>
      </c>
    </row>
    <row r="19" spans="1:9" ht="26.25" thickBot="1">
      <c r="A19" s="295"/>
      <c r="B19" s="69" t="s">
        <v>16</v>
      </c>
      <c r="C19" s="70">
        <f>C18/C12/6*1000</f>
        <v>2683.4381551362685</v>
      </c>
      <c r="D19" s="71">
        <f>D18/D12/6*1000</f>
        <v>9420.740740740743</v>
      </c>
      <c r="E19" s="71">
        <f>E18/E12/6*1000</f>
        <v>9825.327510917032</v>
      </c>
      <c r="F19" s="72">
        <f>F18/F12/6*1000</f>
        <v>9825.327510917032</v>
      </c>
      <c r="G19" s="61">
        <f t="shared" si="2"/>
        <v>100</v>
      </c>
      <c r="H19" s="62">
        <f t="shared" si="0"/>
        <v>104.29463862036476</v>
      </c>
      <c r="I19" s="63">
        <f t="shared" si="1"/>
        <v>366.1469705240175</v>
      </c>
    </row>
    <row r="20" spans="1:9" ht="26.25">
      <c r="A20" s="293">
        <v>4</v>
      </c>
      <c r="B20" s="50" t="s">
        <v>20</v>
      </c>
      <c r="C20" s="51">
        <v>6342</v>
      </c>
      <c r="D20" s="52">
        <v>11647.2</v>
      </c>
      <c r="E20" s="52">
        <v>11700</v>
      </c>
      <c r="F20" s="73">
        <v>11700</v>
      </c>
      <c r="G20" s="54">
        <f t="shared" si="2"/>
        <v>100</v>
      </c>
      <c r="H20" s="55">
        <f t="shared" si="0"/>
        <v>100.45332783845045</v>
      </c>
      <c r="I20" s="56">
        <f t="shared" si="1"/>
        <v>184.484389782403</v>
      </c>
    </row>
    <row r="21" spans="1:9" ht="15.75" thickBot="1">
      <c r="A21" s="295"/>
      <c r="B21" s="74" t="s">
        <v>17</v>
      </c>
      <c r="C21" s="75">
        <f>C20/C7/6*1000</f>
        <v>1683.12101910828</v>
      </c>
      <c r="D21" s="75">
        <f>D20/D7/6*1000</f>
        <v>4734.634146341464</v>
      </c>
      <c r="E21" s="75">
        <f>E20/E7/6*1000</f>
        <v>4911.838790931991</v>
      </c>
      <c r="F21" s="75">
        <f>F20/F7/6*1000</f>
        <v>4924.242424242425</v>
      </c>
      <c r="G21" s="61">
        <f t="shared" si="2"/>
        <v>100.25252525252523</v>
      </c>
      <c r="H21" s="62">
        <f t="shared" si="0"/>
        <v>104.0047081155674</v>
      </c>
      <c r="I21" s="78">
        <f t="shared" si="1"/>
        <v>292.5661534933059</v>
      </c>
    </row>
    <row r="22" spans="1:9" ht="39">
      <c r="A22" s="293">
        <v>5</v>
      </c>
      <c r="B22" s="79" t="s">
        <v>18</v>
      </c>
      <c r="C22" s="51"/>
      <c r="D22" s="52">
        <v>50</v>
      </c>
      <c r="E22" s="52">
        <v>50</v>
      </c>
      <c r="F22" s="52">
        <v>51</v>
      </c>
      <c r="G22" s="54">
        <f t="shared" si="2"/>
        <v>102</v>
      </c>
      <c r="H22" s="55">
        <f t="shared" si="0"/>
        <v>102</v>
      </c>
      <c r="I22" s="80" t="e">
        <f t="shared" si="1"/>
        <v>#DIV/0!</v>
      </c>
    </row>
    <row r="23" spans="1:9" ht="27" thickBot="1">
      <c r="A23" s="295"/>
      <c r="B23" s="81" t="s">
        <v>21</v>
      </c>
      <c r="C23" s="70">
        <f>C22/C7*100</f>
        <v>0</v>
      </c>
      <c r="D23" s="71">
        <f>D22/D7*100</f>
        <v>12.195121951219512</v>
      </c>
      <c r="E23" s="71">
        <f>E22/E7*100</f>
        <v>12.594458438287154</v>
      </c>
      <c r="F23" s="82">
        <f>F22/F7*100</f>
        <v>12.878787878787879</v>
      </c>
      <c r="G23" s="61">
        <f t="shared" si="2"/>
        <v>102.25757575757576</v>
      </c>
      <c r="H23" s="62">
        <f t="shared" si="0"/>
        <v>105.60606060606061</v>
      </c>
      <c r="I23" s="78" t="e">
        <f t="shared" si="1"/>
        <v>#DIV/0!</v>
      </c>
    </row>
    <row r="24" spans="1:9" ht="36.75" customHeight="1">
      <c r="A24" s="302">
        <v>6</v>
      </c>
      <c r="B24" s="98" t="s">
        <v>19</v>
      </c>
      <c r="C24" s="166"/>
      <c r="D24" s="167"/>
      <c r="E24" s="167"/>
      <c r="F24" s="166"/>
      <c r="G24" s="54"/>
      <c r="H24" s="55"/>
      <c r="I24" s="80"/>
    </row>
    <row r="25" spans="1:9" ht="15">
      <c r="A25" s="303"/>
      <c r="B25" s="9" t="s">
        <v>23</v>
      </c>
      <c r="C25" s="6"/>
      <c r="D25" s="10">
        <v>3.5</v>
      </c>
      <c r="E25" s="10">
        <v>0</v>
      </c>
      <c r="F25" s="13">
        <v>0</v>
      </c>
      <c r="G25" s="19" t="e">
        <f t="shared" si="2"/>
        <v>#DIV/0!</v>
      </c>
      <c r="H25" s="20">
        <f t="shared" si="0"/>
        <v>0</v>
      </c>
      <c r="I25" s="83" t="e">
        <f t="shared" si="1"/>
        <v>#DIV/0!</v>
      </c>
    </row>
    <row r="26" spans="1:9" ht="15">
      <c r="A26" s="303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303"/>
      <c r="B27" s="7" t="s">
        <v>24</v>
      </c>
      <c r="C27" s="6"/>
      <c r="D27" s="10"/>
      <c r="E27" s="10"/>
      <c r="F27" s="13"/>
      <c r="G27" s="19" t="e">
        <f t="shared" si="2"/>
        <v>#DIV/0!</v>
      </c>
      <c r="H27" s="20" t="e">
        <f t="shared" si="0"/>
        <v>#DIV/0!</v>
      </c>
      <c r="I27" s="83" t="e">
        <f t="shared" si="1"/>
        <v>#DIV/0!</v>
      </c>
    </row>
    <row r="28" spans="1:9" ht="15">
      <c r="A28" s="303"/>
      <c r="B28" s="7" t="s">
        <v>25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303"/>
      <c r="B29" s="7" t="s">
        <v>26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303"/>
      <c r="B30" s="7" t="s">
        <v>27</v>
      </c>
      <c r="C30" s="6"/>
      <c r="D30" s="10"/>
      <c r="E30" s="10"/>
      <c r="F30" s="13"/>
      <c r="G30" s="19" t="e">
        <f t="shared" si="2"/>
        <v>#DIV/0!</v>
      </c>
      <c r="H30" s="20" t="e">
        <f t="shared" si="0"/>
        <v>#DIV/0!</v>
      </c>
      <c r="I30" s="83" t="e">
        <f t="shared" si="1"/>
        <v>#DIV/0!</v>
      </c>
    </row>
    <row r="31" spans="1:9" ht="15">
      <c r="A31" s="303"/>
      <c r="B31" s="8" t="s">
        <v>203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303"/>
      <c r="B32" s="7" t="s">
        <v>29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303"/>
      <c r="B33" s="7" t="s">
        <v>30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303"/>
      <c r="B34" s="28" t="s">
        <v>31</v>
      </c>
      <c r="C34" s="32">
        <f>SUM(C35:C43)</f>
        <v>0</v>
      </c>
      <c r="D34" s="33">
        <f>SUM(D35:D43)</f>
        <v>151.66</v>
      </c>
      <c r="E34" s="33">
        <f>SUM(E35:E43)</f>
        <v>0</v>
      </c>
      <c r="F34" s="33">
        <f>SUM(F35:F43)</f>
        <v>0</v>
      </c>
      <c r="G34" s="19" t="e">
        <f t="shared" si="2"/>
        <v>#DIV/0!</v>
      </c>
      <c r="H34" s="20">
        <f t="shared" si="0"/>
        <v>0</v>
      </c>
      <c r="I34" s="83" t="e">
        <f t="shared" si="1"/>
        <v>#DIV/0!</v>
      </c>
    </row>
    <row r="35" spans="1:9" ht="15">
      <c r="A35" s="303"/>
      <c r="B35" s="7" t="s">
        <v>32</v>
      </c>
      <c r="C35" s="6"/>
      <c r="D35" s="6">
        <v>151.66</v>
      </c>
      <c r="E35" s="10">
        <v>0</v>
      </c>
      <c r="F35" s="10">
        <v>0</v>
      </c>
      <c r="G35" s="19" t="e">
        <f t="shared" si="2"/>
        <v>#DIV/0!</v>
      </c>
      <c r="H35" s="20">
        <f t="shared" si="0"/>
        <v>0</v>
      </c>
      <c r="I35" s="83" t="e">
        <f t="shared" si="1"/>
        <v>#DIV/0!</v>
      </c>
    </row>
    <row r="36" spans="1:9" ht="15">
      <c r="A36" s="303"/>
      <c r="B36" s="7" t="s">
        <v>33</v>
      </c>
      <c r="C36" s="6"/>
      <c r="D36" s="6"/>
      <c r="E36" s="10"/>
      <c r="F36" s="6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303"/>
      <c r="B37" s="7" t="s">
        <v>34</v>
      </c>
      <c r="C37" s="6"/>
      <c r="D37" s="6"/>
      <c r="E37" s="10"/>
      <c r="F37" s="6"/>
      <c r="G37" s="19" t="e">
        <f t="shared" si="2"/>
        <v>#DIV/0!</v>
      </c>
      <c r="H37" s="20" t="e">
        <f t="shared" si="0"/>
        <v>#DIV/0!</v>
      </c>
      <c r="I37" s="83" t="e">
        <f t="shared" si="1"/>
        <v>#DIV/0!</v>
      </c>
    </row>
    <row r="38" spans="1:9" ht="15">
      <c r="A38" s="303"/>
      <c r="B38" s="7" t="s">
        <v>35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303"/>
      <c r="B39" s="7" t="s">
        <v>36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303"/>
      <c r="B40" s="7" t="s">
        <v>37</v>
      </c>
      <c r="C40" s="6"/>
      <c r="D40" s="6"/>
      <c r="E40" s="10"/>
      <c r="F40" s="6"/>
      <c r="G40" s="19" t="e">
        <f t="shared" si="2"/>
        <v>#DIV/0!</v>
      </c>
      <c r="H40" s="20" t="e">
        <f t="shared" si="0"/>
        <v>#DIV/0!</v>
      </c>
      <c r="I40" s="83" t="e">
        <f t="shared" si="1"/>
        <v>#DIV/0!</v>
      </c>
    </row>
    <row r="41" spans="1:9" ht="15">
      <c r="A41" s="303"/>
      <c r="B41" s="8" t="s">
        <v>204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303"/>
      <c r="B42" s="7" t="s">
        <v>38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303"/>
      <c r="B43" s="7" t="s">
        <v>39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303"/>
      <c r="B44" s="23" t="s">
        <v>40</v>
      </c>
      <c r="C44" s="32">
        <f>SUM(C45:C47)</f>
        <v>13889.5</v>
      </c>
      <c r="D44" s="33">
        <v>22292.795</v>
      </c>
      <c r="E44" s="33">
        <f>SUM(E45:E47)</f>
        <v>22364</v>
      </c>
      <c r="F44" s="33">
        <f>SUM(F45:F47)</f>
        <v>22394.159999999996</v>
      </c>
      <c r="G44" s="19">
        <f t="shared" si="2"/>
        <v>100.13485959577892</v>
      </c>
      <c r="H44" s="20">
        <f t="shared" si="0"/>
        <v>100.45469847993486</v>
      </c>
      <c r="I44" s="83">
        <f t="shared" si="1"/>
        <v>161.2308578422549</v>
      </c>
    </row>
    <row r="45" spans="1:9" ht="15">
      <c r="A45" s="303"/>
      <c r="B45" s="7" t="s">
        <v>170</v>
      </c>
      <c r="C45" s="6">
        <v>1192</v>
      </c>
      <c r="D45" s="10">
        <v>0</v>
      </c>
      <c r="E45" s="10">
        <v>0</v>
      </c>
      <c r="F45" s="33">
        <f>'2 вал.прод'!D21</f>
        <v>0</v>
      </c>
      <c r="G45" s="19" t="e">
        <f t="shared" si="2"/>
        <v>#DIV/0!</v>
      </c>
      <c r="H45" s="20" t="e">
        <f t="shared" si="0"/>
        <v>#DIV/0!</v>
      </c>
      <c r="I45" s="83">
        <f t="shared" si="1"/>
        <v>0</v>
      </c>
    </row>
    <row r="46" spans="1:9" ht="15">
      <c r="A46" s="303"/>
      <c r="B46" s="7" t="s">
        <v>41</v>
      </c>
      <c r="C46" s="6">
        <v>1105</v>
      </c>
      <c r="D46" s="10">
        <v>4529.635</v>
      </c>
      <c r="E46" s="10">
        <v>4600</v>
      </c>
      <c r="F46" s="33">
        <f>'2 вал.прод'!D57</f>
        <v>4789.51</v>
      </c>
      <c r="G46" s="19">
        <f t="shared" si="2"/>
        <v>104.11978260869566</v>
      </c>
      <c r="H46" s="20">
        <f t="shared" si="0"/>
        <v>105.73721723715046</v>
      </c>
      <c r="I46" s="83">
        <f t="shared" si="1"/>
        <v>433.4398190045249</v>
      </c>
    </row>
    <row r="47" spans="1:9" ht="15">
      <c r="A47" s="303"/>
      <c r="B47" s="7" t="s">
        <v>42</v>
      </c>
      <c r="C47" s="6">
        <v>11592.5</v>
      </c>
      <c r="D47" s="10">
        <v>17763.16</v>
      </c>
      <c r="E47" s="10">
        <v>17764</v>
      </c>
      <c r="F47" s="33">
        <f>'2 вал.прод'!D39</f>
        <v>17604.649999999998</v>
      </c>
      <c r="G47" s="19">
        <f t="shared" si="2"/>
        <v>99.10296104480972</v>
      </c>
      <c r="H47" s="20">
        <f t="shared" si="0"/>
        <v>99.10764751316769</v>
      </c>
      <c r="I47" s="83">
        <f t="shared" si="1"/>
        <v>151.86241104162173</v>
      </c>
    </row>
    <row r="48" spans="1:9" ht="15">
      <c r="A48" s="303"/>
      <c r="B48" s="27" t="s">
        <v>43</v>
      </c>
      <c r="C48" s="32">
        <f>C44+C34</f>
        <v>13889.5</v>
      </c>
      <c r="D48" s="33">
        <v>22292.795</v>
      </c>
      <c r="E48" s="33">
        <f>E44+E34</f>
        <v>22364</v>
      </c>
      <c r="F48" s="29">
        <f>F44+F34</f>
        <v>22394.159999999996</v>
      </c>
      <c r="G48" s="19">
        <f t="shared" si="2"/>
        <v>100.13485959577892</v>
      </c>
      <c r="H48" s="20">
        <f t="shared" si="0"/>
        <v>100.45469847993486</v>
      </c>
      <c r="I48" s="83">
        <f t="shared" si="1"/>
        <v>161.2308578422549</v>
      </c>
    </row>
    <row r="49" spans="1:9" ht="15">
      <c r="A49" s="303"/>
      <c r="B49" s="28" t="s">
        <v>17</v>
      </c>
      <c r="C49" s="21">
        <f>C48/C7/6*1000</f>
        <v>3686.173036093418</v>
      </c>
      <c r="D49" s="22" t="e">
        <v>#DIV/0!</v>
      </c>
      <c r="E49" s="22">
        <f>E48/E7/6*1000</f>
        <v>9388.748950461797</v>
      </c>
      <c r="F49" s="31">
        <f>F48/F7/6*1000</f>
        <v>9425.151515151514</v>
      </c>
      <c r="G49" s="19">
        <f t="shared" si="2"/>
        <v>100.38772540283895</v>
      </c>
      <c r="H49" s="20" t="e">
        <f t="shared" si="0"/>
        <v>#DIV/0!</v>
      </c>
      <c r="I49" s="83">
        <f t="shared" si="1"/>
        <v>255.68934021448507</v>
      </c>
    </row>
    <row r="50" spans="1:9" ht="15">
      <c r="A50" s="303"/>
      <c r="B50" s="39" t="s">
        <v>117</v>
      </c>
      <c r="C50" s="43"/>
      <c r="D50" s="44">
        <v>8079.3</v>
      </c>
      <c r="E50" s="44">
        <v>8080</v>
      </c>
      <c r="F50" s="45">
        <f>'2 вал.прод'!D87</f>
        <v>7573.349999999999</v>
      </c>
      <c r="G50" s="19">
        <f>F50/E50*100</f>
        <v>93.72957920792079</v>
      </c>
      <c r="H50" s="20">
        <f>F50/D50*100</f>
        <v>93.7377000482715</v>
      </c>
      <c r="I50" s="83" t="e">
        <f>F50/C50*100</f>
        <v>#DIV/0!</v>
      </c>
    </row>
    <row r="51" spans="1:9" ht="15.75" thickBot="1">
      <c r="A51" s="304"/>
      <c r="B51" s="84" t="s">
        <v>118</v>
      </c>
      <c r="C51" s="85"/>
      <c r="D51" s="86">
        <v>14026.87</v>
      </c>
      <c r="E51" s="86">
        <v>14030</v>
      </c>
      <c r="F51" s="87">
        <f>'2 вал.прод'!D86</f>
        <v>14303.26</v>
      </c>
      <c r="G51" s="61">
        <f>F51/E51*100</f>
        <v>101.94768353528154</v>
      </c>
      <c r="H51" s="62">
        <f>F51/D51*100</f>
        <v>101.9704324628374</v>
      </c>
      <c r="I51" s="78" t="e">
        <f>F51/C51*100</f>
        <v>#DIV/0!</v>
      </c>
    </row>
    <row r="52" spans="1:9" ht="26.25">
      <c r="A52" s="293">
        <v>7</v>
      </c>
      <c r="B52" s="88" t="s">
        <v>44</v>
      </c>
      <c r="C52" s="89">
        <f>C48/C53</f>
        <v>534.2115384615385</v>
      </c>
      <c r="D52" s="90">
        <f>D48/D53</f>
        <v>969.2519565217391</v>
      </c>
      <c r="E52" s="90">
        <f>E48/E53</f>
        <v>972.3478260869565</v>
      </c>
      <c r="F52" s="91">
        <f>F48/F53</f>
        <v>973.6591304347825</v>
      </c>
      <c r="G52" s="54">
        <f t="shared" si="2"/>
        <v>100.13485959577892</v>
      </c>
      <c r="H52" s="55">
        <f t="shared" si="0"/>
        <v>100.45469847993486</v>
      </c>
      <c r="I52" s="80">
        <f t="shared" si="1"/>
        <v>182.26096973472295</v>
      </c>
    </row>
    <row r="53" spans="1:9" ht="52.5" thickBot="1">
      <c r="A53" s="295"/>
      <c r="B53" s="92" t="s">
        <v>45</v>
      </c>
      <c r="C53" s="59">
        <v>26</v>
      </c>
      <c r="D53" s="60">
        <v>23</v>
      </c>
      <c r="E53" s="60">
        <v>23</v>
      </c>
      <c r="F53" s="60">
        <v>23</v>
      </c>
      <c r="G53" s="61">
        <f t="shared" si="2"/>
        <v>100</v>
      </c>
      <c r="H53" s="62">
        <f t="shared" si="0"/>
        <v>100</v>
      </c>
      <c r="I53" s="78">
        <f t="shared" si="1"/>
        <v>88.46153846153845</v>
      </c>
    </row>
    <row r="54" spans="1:9" ht="15">
      <c r="A54" s="293">
        <v>8</v>
      </c>
      <c r="B54" s="93" t="s">
        <v>46</v>
      </c>
      <c r="C54" s="51">
        <v>650</v>
      </c>
      <c r="D54" s="52">
        <v>12090</v>
      </c>
      <c r="E54" s="52">
        <v>12100</v>
      </c>
      <c r="F54" s="52">
        <v>10833</v>
      </c>
      <c r="G54" s="54">
        <f t="shared" si="2"/>
        <v>89.52892561983471</v>
      </c>
      <c r="H54" s="55">
        <f t="shared" si="0"/>
        <v>89.6029776674938</v>
      </c>
      <c r="I54" s="80">
        <f t="shared" si="1"/>
        <v>1666.6153846153848</v>
      </c>
    </row>
    <row r="55" spans="1:9" ht="15.75" thickBot="1">
      <c r="A55" s="295"/>
      <c r="B55" s="74" t="s">
        <v>17</v>
      </c>
      <c r="C55" s="70">
        <f>C54/C7/6*1000</f>
        <v>172.50530785562634</v>
      </c>
      <c r="D55" s="71">
        <f>D54/D7/6*1000</f>
        <v>4914.634146341464</v>
      </c>
      <c r="E55" s="71">
        <f>E54/E7/6*1000</f>
        <v>5079.764903442485</v>
      </c>
      <c r="F55" s="82">
        <f>F54/F7/6*1000</f>
        <v>4559.343434343435</v>
      </c>
      <c r="G55" s="61">
        <f t="shared" si="2"/>
        <v>89.75500876533935</v>
      </c>
      <c r="H55" s="62">
        <f t="shared" si="0"/>
        <v>92.77075970624358</v>
      </c>
      <c r="I55" s="78">
        <f t="shared" si="1"/>
        <v>2643.016317016317</v>
      </c>
    </row>
    <row r="56" spans="1:9" ht="15">
      <c r="A56" s="293">
        <v>9</v>
      </c>
      <c r="B56" s="94" t="s">
        <v>47</v>
      </c>
      <c r="C56" s="95">
        <f>C58+C66+C67+C68+C69+C72+C73+C74+C75+C76+C77+C78</f>
        <v>0</v>
      </c>
      <c r="D56" s="96">
        <f>D58+D66+D67+D68+D69+D72+D73+D74+D75+D76+D77+D78</f>
        <v>3605.4</v>
      </c>
      <c r="E56" s="96">
        <f>E58+E66+E67+E68+E69+E72+E73+E74+E75+E76+E77+E78</f>
        <v>3390.7</v>
      </c>
      <c r="F56" s="97">
        <f>F58+F66+F67+F68+F69+F72+F73+F74+F75+F76+F77+F78</f>
        <v>3398.56</v>
      </c>
      <c r="G56" s="54">
        <f t="shared" si="2"/>
        <v>100.23181054059633</v>
      </c>
      <c r="H56" s="55">
        <f t="shared" si="0"/>
        <v>94.26304986963999</v>
      </c>
      <c r="I56" s="80" t="e">
        <f t="shared" si="1"/>
        <v>#DIV/0!</v>
      </c>
    </row>
    <row r="57" spans="1:9" ht="15">
      <c r="A57" s="294"/>
      <c r="B57" s="28" t="s">
        <v>17</v>
      </c>
      <c r="C57" s="21">
        <f>C56/C7*1000/6</f>
        <v>0</v>
      </c>
      <c r="D57" s="22">
        <f>D56/D7*1000/6</f>
        <v>1465.6097560975606</v>
      </c>
      <c r="E57" s="22">
        <f>E56/E7*1000/6</f>
        <v>1423.4676742233416</v>
      </c>
      <c r="F57" s="31">
        <f>F56/F7*1000/6</f>
        <v>1430.3703703703704</v>
      </c>
      <c r="G57" s="19">
        <f t="shared" si="2"/>
        <v>100.48492117327461</v>
      </c>
      <c r="H57" s="20">
        <f t="shared" si="0"/>
        <v>97.5955819357384</v>
      </c>
      <c r="I57" s="83" t="e">
        <f t="shared" si="1"/>
        <v>#DIV/0!</v>
      </c>
    </row>
    <row r="58" spans="1:9" ht="15">
      <c r="A58" s="294"/>
      <c r="B58" s="28" t="s">
        <v>48</v>
      </c>
      <c r="C58" s="32">
        <f>SUM(C59:C65)</f>
        <v>0</v>
      </c>
      <c r="D58" s="33">
        <f>SUM(D59:D65)</f>
        <v>0</v>
      </c>
      <c r="E58" s="33">
        <f>SUM(E59:E65)</f>
        <v>0</v>
      </c>
      <c r="F58" s="32">
        <f>SUM(F59:F65)</f>
        <v>0</v>
      </c>
      <c r="G58" s="19" t="e">
        <f t="shared" si="2"/>
        <v>#DIV/0!</v>
      </c>
      <c r="H58" s="20" t="e">
        <f t="shared" si="0"/>
        <v>#DIV/0!</v>
      </c>
      <c r="I58" s="83" t="e">
        <f t="shared" si="1"/>
        <v>#DIV/0!</v>
      </c>
    </row>
    <row r="59" spans="1:9" ht="15">
      <c r="A59" s="294"/>
      <c r="B59" s="7" t="s">
        <v>49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94"/>
      <c r="B60" s="7" t="s">
        <v>50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94"/>
      <c r="B61" s="7" t="s">
        <v>51</v>
      </c>
      <c r="C61" s="6"/>
      <c r="D61" s="6"/>
      <c r="E61" s="10"/>
      <c r="F61" s="6"/>
      <c r="G61" s="19" t="e">
        <f t="shared" si="2"/>
        <v>#DIV/0!</v>
      </c>
      <c r="H61" s="20" t="e">
        <f t="shared" si="0"/>
        <v>#DIV/0!</v>
      </c>
      <c r="I61" s="83" t="e">
        <f t="shared" si="1"/>
        <v>#DIV/0!</v>
      </c>
    </row>
    <row r="62" spans="1:9" ht="15">
      <c r="A62" s="294"/>
      <c r="B62" s="7" t="s">
        <v>52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94"/>
      <c r="B63" s="7" t="s">
        <v>53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94"/>
      <c r="B64" s="7" t="s">
        <v>54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94"/>
      <c r="B65" s="7" t="s">
        <v>55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94"/>
      <c r="B66" s="7" t="s">
        <v>56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94"/>
      <c r="B67" s="7" t="s">
        <v>57</v>
      </c>
      <c r="C67" s="6"/>
      <c r="D67" s="10">
        <v>2706</v>
      </c>
      <c r="E67" s="10">
        <v>2706</v>
      </c>
      <c r="F67" s="13">
        <v>2720</v>
      </c>
      <c r="G67" s="19">
        <f t="shared" si="2"/>
        <v>100.51736881005174</v>
      </c>
      <c r="H67" s="20">
        <f t="shared" si="0"/>
        <v>100.51736881005174</v>
      </c>
      <c r="I67" s="83" t="e">
        <f t="shared" si="1"/>
        <v>#DIV/0!</v>
      </c>
    </row>
    <row r="68" spans="1:9" ht="15">
      <c r="A68" s="294"/>
      <c r="B68" s="7" t="s">
        <v>58</v>
      </c>
      <c r="C68" s="6"/>
      <c r="D68" s="10"/>
      <c r="E68" s="10"/>
      <c r="F68" s="13"/>
      <c r="G68" s="19" t="e">
        <f t="shared" si="2"/>
        <v>#DIV/0!</v>
      </c>
      <c r="H68" s="20" t="e">
        <f t="shared" si="0"/>
        <v>#DIV/0!</v>
      </c>
      <c r="I68" s="83" t="e">
        <f t="shared" si="1"/>
        <v>#DIV/0!</v>
      </c>
    </row>
    <row r="69" spans="1:9" ht="15">
      <c r="A69" s="294"/>
      <c r="B69" s="28" t="s">
        <v>59</v>
      </c>
      <c r="C69" s="32">
        <f>C70+C71</f>
        <v>0</v>
      </c>
      <c r="D69" s="33">
        <f>D70+D71</f>
        <v>394.8</v>
      </c>
      <c r="E69" s="33">
        <f>E70+E71</f>
        <v>415</v>
      </c>
      <c r="F69" s="29">
        <f>F70+F71</f>
        <v>425</v>
      </c>
      <c r="G69" s="19">
        <f t="shared" si="2"/>
        <v>102.40963855421687</v>
      </c>
      <c r="H69" s="20">
        <f t="shared" si="0"/>
        <v>107.64944275582573</v>
      </c>
      <c r="I69" s="83" t="e">
        <f t="shared" si="1"/>
        <v>#DIV/0!</v>
      </c>
    </row>
    <row r="70" spans="1:9" ht="15">
      <c r="A70" s="294"/>
      <c r="B70" s="7" t="s">
        <v>60</v>
      </c>
      <c r="C70" s="6"/>
      <c r="D70" s="10">
        <v>14.8</v>
      </c>
      <c r="E70" s="10">
        <v>15</v>
      </c>
      <c r="F70" s="13">
        <v>15</v>
      </c>
      <c r="G70" s="19">
        <f t="shared" si="2"/>
        <v>100</v>
      </c>
      <c r="H70" s="20">
        <f t="shared" si="0"/>
        <v>101.35135135135134</v>
      </c>
      <c r="I70" s="83" t="e">
        <f t="shared" si="1"/>
        <v>#DIV/0!</v>
      </c>
    </row>
    <row r="71" spans="1:9" ht="15">
      <c r="A71" s="294"/>
      <c r="B71" s="7" t="s">
        <v>61</v>
      </c>
      <c r="C71" s="6"/>
      <c r="D71" s="15">
        <v>380</v>
      </c>
      <c r="E71" s="10">
        <v>400</v>
      </c>
      <c r="F71" s="13">
        <v>410</v>
      </c>
      <c r="G71" s="19">
        <f t="shared" si="2"/>
        <v>102.49999999999999</v>
      </c>
      <c r="H71" s="20">
        <f t="shared" si="0"/>
        <v>107.89473684210526</v>
      </c>
      <c r="I71" s="83" t="e">
        <f t="shared" si="1"/>
        <v>#DIV/0!</v>
      </c>
    </row>
    <row r="72" spans="1:9" ht="15">
      <c r="A72" s="294"/>
      <c r="B72" s="7" t="s">
        <v>62</v>
      </c>
      <c r="C72" s="6"/>
      <c r="D72" s="10">
        <v>6</v>
      </c>
      <c r="E72" s="10">
        <v>29</v>
      </c>
      <c r="F72" s="13">
        <v>29</v>
      </c>
      <c r="G72" s="19">
        <f t="shared" si="2"/>
        <v>100</v>
      </c>
      <c r="H72" s="20">
        <f t="shared" si="0"/>
        <v>483.3333333333333</v>
      </c>
      <c r="I72" s="83" t="e">
        <f t="shared" si="1"/>
        <v>#DIV/0!</v>
      </c>
    </row>
    <row r="73" spans="1:9" ht="15">
      <c r="A73" s="294"/>
      <c r="B73" s="7" t="s">
        <v>63</v>
      </c>
      <c r="C73" s="6"/>
      <c r="D73" s="10"/>
      <c r="E73" s="10"/>
      <c r="F73" s="13"/>
      <c r="G73" s="19" t="e">
        <f t="shared" si="2"/>
        <v>#DIV/0!</v>
      </c>
      <c r="H73" s="20" t="e">
        <f t="shared" si="0"/>
        <v>#DIV/0!</v>
      </c>
      <c r="I73" s="83" t="e">
        <f t="shared" si="1"/>
        <v>#DIV/0!</v>
      </c>
    </row>
    <row r="74" spans="1:9" ht="15">
      <c r="A74" s="294"/>
      <c r="B74" s="7" t="s">
        <v>64</v>
      </c>
      <c r="C74" s="6"/>
      <c r="D74" s="10">
        <v>168</v>
      </c>
      <c r="E74" s="10">
        <v>180</v>
      </c>
      <c r="F74" s="10">
        <v>182</v>
      </c>
      <c r="G74" s="19">
        <f t="shared" si="2"/>
        <v>101.11111111111111</v>
      </c>
      <c r="H74" s="20">
        <f t="shared" si="0"/>
        <v>108.33333333333333</v>
      </c>
      <c r="I74" s="83" t="e">
        <f t="shared" si="1"/>
        <v>#DIV/0!</v>
      </c>
    </row>
    <row r="75" spans="1:9" ht="15">
      <c r="A75" s="294"/>
      <c r="B75" s="7" t="s">
        <v>65</v>
      </c>
      <c r="C75" s="6"/>
      <c r="D75" s="10">
        <v>330.6</v>
      </c>
      <c r="E75" s="10">
        <v>60.7</v>
      </c>
      <c r="F75" s="13">
        <v>42.56</v>
      </c>
      <c r="G75" s="19">
        <f t="shared" si="2"/>
        <v>70.1153212520593</v>
      </c>
      <c r="H75" s="20">
        <f aca="true" t="shared" si="3" ref="H75:H119">F75/D75*100</f>
        <v>12.873563218390805</v>
      </c>
      <c r="I75" s="83" t="e">
        <f aca="true" t="shared" si="4" ref="I75:I119">F75/C75*100</f>
        <v>#DIV/0!</v>
      </c>
    </row>
    <row r="76" spans="1:9" ht="15">
      <c r="A76" s="294"/>
      <c r="B76" s="7" t="s">
        <v>66</v>
      </c>
      <c r="C76" s="6"/>
      <c r="D76" s="10"/>
      <c r="E76" s="10"/>
      <c r="F76" s="13"/>
      <c r="G76" s="19" t="e">
        <f aca="true" t="shared" si="5" ref="G76:G119">F76/E76*100</f>
        <v>#DIV/0!</v>
      </c>
      <c r="H76" s="20" t="e">
        <f t="shared" si="3"/>
        <v>#DIV/0!</v>
      </c>
      <c r="I76" s="83" t="e">
        <f t="shared" si="4"/>
        <v>#DIV/0!</v>
      </c>
    </row>
    <row r="77" spans="1:9" ht="15">
      <c r="A77" s="294"/>
      <c r="B77" s="7" t="s">
        <v>67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95"/>
      <c r="B78" s="58" t="s">
        <v>68</v>
      </c>
      <c r="C78" s="59"/>
      <c r="D78" s="60"/>
      <c r="E78" s="60"/>
      <c r="F78" s="59"/>
      <c r="G78" s="61" t="e">
        <f t="shared" si="5"/>
        <v>#DIV/0!</v>
      </c>
      <c r="H78" s="62" t="e">
        <f t="shared" si="3"/>
        <v>#DIV/0!</v>
      </c>
      <c r="I78" s="78" t="e">
        <f t="shared" si="4"/>
        <v>#DIV/0!</v>
      </c>
    </row>
    <row r="79" spans="1:10" ht="39">
      <c r="A79" s="289">
        <v>10</v>
      </c>
      <c r="B79" s="98" t="s">
        <v>69</v>
      </c>
      <c r="C79" s="95">
        <f>C80+C81</f>
        <v>5365</v>
      </c>
      <c r="D79" s="96">
        <f>D80+D81</f>
        <v>3128</v>
      </c>
      <c r="E79" s="96">
        <f>E80+E81</f>
        <v>1000</v>
      </c>
      <c r="F79" s="99">
        <f>F80+F81</f>
        <v>20</v>
      </c>
      <c r="G79" s="54">
        <f t="shared" si="5"/>
        <v>2</v>
      </c>
      <c r="H79" s="55">
        <f t="shared" si="3"/>
        <v>0.639386189258312</v>
      </c>
      <c r="I79" s="80">
        <f t="shared" si="4"/>
        <v>0.3727865796831314</v>
      </c>
      <c r="J79" s="3"/>
    </row>
    <row r="80" spans="1:10" ht="15">
      <c r="A80" s="290"/>
      <c r="B80" s="7" t="s">
        <v>70</v>
      </c>
      <c r="C80" s="6">
        <v>5365</v>
      </c>
      <c r="D80" s="10">
        <v>50</v>
      </c>
      <c r="E80" s="10">
        <v>0</v>
      </c>
      <c r="F80" s="16">
        <v>0</v>
      </c>
      <c r="G80" s="19" t="e">
        <f t="shared" si="5"/>
        <v>#DIV/0!</v>
      </c>
      <c r="H80" s="20">
        <f t="shared" si="3"/>
        <v>0</v>
      </c>
      <c r="I80" s="83">
        <f t="shared" si="4"/>
        <v>0</v>
      </c>
      <c r="J80" s="3"/>
    </row>
    <row r="81" spans="1:10" ht="15">
      <c r="A81" s="290"/>
      <c r="B81" s="5" t="s">
        <v>71</v>
      </c>
      <c r="C81" s="6">
        <v>0</v>
      </c>
      <c r="D81" s="10">
        <v>3078</v>
      </c>
      <c r="E81" s="10">
        <v>1000</v>
      </c>
      <c r="F81" s="16">
        <v>20</v>
      </c>
      <c r="G81" s="19">
        <f t="shared" si="5"/>
        <v>2</v>
      </c>
      <c r="H81" s="20">
        <f t="shared" si="3"/>
        <v>0.649772579597141</v>
      </c>
      <c r="I81" s="83" t="e">
        <f t="shared" si="4"/>
        <v>#DIV/0!</v>
      </c>
      <c r="J81" s="3"/>
    </row>
    <row r="82" spans="1:10" ht="39.75" thickBot="1">
      <c r="A82" s="291"/>
      <c r="B82" s="92" t="s">
        <v>72</v>
      </c>
      <c r="C82" s="59">
        <v>94</v>
      </c>
      <c r="D82" s="60">
        <v>144.1</v>
      </c>
      <c r="E82" s="60">
        <v>0</v>
      </c>
      <c r="F82" s="100">
        <v>0</v>
      </c>
      <c r="G82" s="61" t="e">
        <f t="shared" si="5"/>
        <v>#DIV/0!</v>
      </c>
      <c r="H82" s="62">
        <f t="shared" si="3"/>
        <v>0</v>
      </c>
      <c r="I82" s="78">
        <f t="shared" si="4"/>
        <v>0</v>
      </c>
      <c r="J82" s="3"/>
    </row>
    <row r="83" spans="1:10" ht="15">
      <c r="A83" s="289">
        <v>11</v>
      </c>
      <c r="B83" s="64" t="s">
        <v>73</v>
      </c>
      <c r="C83" s="64">
        <v>8089</v>
      </c>
      <c r="D83" s="93">
        <v>8872.800000000001</v>
      </c>
      <c r="E83" s="93">
        <v>8872.8</v>
      </c>
      <c r="F83" s="101">
        <v>8872.8</v>
      </c>
      <c r="G83" s="54">
        <f t="shared" si="5"/>
        <v>100</v>
      </c>
      <c r="H83" s="55">
        <f t="shared" si="3"/>
        <v>99.99999999999997</v>
      </c>
      <c r="I83" s="80">
        <f t="shared" si="4"/>
        <v>109.68970206453209</v>
      </c>
      <c r="J83" s="3"/>
    </row>
    <row r="84" spans="1:10" ht="26.25">
      <c r="A84" s="290"/>
      <c r="B84" s="23" t="s">
        <v>74</v>
      </c>
      <c r="C84" s="34">
        <f>C83/C7</f>
        <v>12.880573248407643</v>
      </c>
      <c r="D84" s="35">
        <f>D83/D7</f>
        <v>21.6409756097561</v>
      </c>
      <c r="E84" s="35">
        <f>E83/E7</f>
        <v>22.34962216624685</v>
      </c>
      <c r="F84" s="36">
        <f>F83/F7</f>
        <v>22.406060606060603</v>
      </c>
      <c r="G84" s="19">
        <f t="shared" si="5"/>
        <v>100.25252525252523</v>
      </c>
      <c r="H84" s="20">
        <f t="shared" si="3"/>
        <v>103.53535353535351</v>
      </c>
      <c r="I84" s="83">
        <f t="shared" si="4"/>
        <v>173.95235579930844</v>
      </c>
      <c r="J84" s="3"/>
    </row>
    <row r="85" spans="1:10" ht="52.5" thickBot="1">
      <c r="A85" s="291"/>
      <c r="B85" s="81" t="s">
        <v>75</v>
      </c>
      <c r="C85" s="70">
        <f>C82/C83*100</f>
        <v>1.1620719495611325</v>
      </c>
      <c r="D85" s="71">
        <f>D82/D83*100</f>
        <v>1.6240645568478946</v>
      </c>
      <c r="E85" s="71">
        <f>E82/E83*100</f>
        <v>0</v>
      </c>
      <c r="F85" s="102">
        <f>F82/F83*100</f>
        <v>0</v>
      </c>
      <c r="G85" s="61" t="e">
        <f t="shared" si="5"/>
        <v>#DIV/0!</v>
      </c>
      <c r="H85" s="62">
        <f t="shared" si="3"/>
        <v>0</v>
      </c>
      <c r="I85" s="78">
        <f t="shared" si="4"/>
        <v>0</v>
      </c>
      <c r="J85" s="3"/>
    </row>
    <row r="86" spans="1:10" ht="26.25">
      <c r="A86" s="289">
        <v>12</v>
      </c>
      <c r="B86" s="79" t="s">
        <v>76</v>
      </c>
      <c r="C86" s="51"/>
      <c r="D86" s="52">
        <v>5</v>
      </c>
      <c r="E86" s="52">
        <v>1</v>
      </c>
      <c r="F86" s="103">
        <v>1</v>
      </c>
      <c r="G86" s="54">
        <f t="shared" si="5"/>
        <v>100</v>
      </c>
      <c r="H86" s="55">
        <f t="shared" si="3"/>
        <v>20</v>
      </c>
      <c r="I86" s="80" t="e">
        <f t="shared" si="4"/>
        <v>#DIV/0!</v>
      </c>
      <c r="J86" s="3"/>
    </row>
    <row r="87" spans="1:10" ht="27" thickBot="1">
      <c r="A87" s="291"/>
      <c r="B87" s="81" t="s">
        <v>77</v>
      </c>
      <c r="C87" s="104">
        <f>C86*1000/C7</f>
        <v>0</v>
      </c>
      <c r="D87" s="105">
        <f>D86*1000/D7</f>
        <v>12.195121951219512</v>
      </c>
      <c r="E87" s="105">
        <f>E86*1000/E7</f>
        <v>2.5188916876574305</v>
      </c>
      <c r="F87" s="105">
        <f>F86*1000/F7</f>
        <v>2.525252525252525</v>
      </c>
      <c r="G87" s="61">
        <f t="shared" si="5"/>
        <v>100.25252525252526</v>
      </c>
      <c r="H87" s="62">
        <f t="shared" si="3"/>
        <v>20.707070707070706</v>
      </c>
      <c r="I87" s="78" t="e">
        <f t="shared" si="4"/>
        <v>#DIV/0!</v>
      </c>
      <c r="J87" s="3"/>
    </row>
    <row r="88" spans="1:10" ht="26.25">
      <c r="A88" s="289">
        <v>13</v>
      </c>
      <c r="B88" s="79" t="s">
        <v>78</v>
      </c>
      <c r="C88" s="51">
        <v>0</v>
      </c>
      <c r="D88" s="52">
        <v>8</v>
      </c>
      <c r="E88" s="52">
        <v>8</v>
      </c>
      <c r="F88" s="52">
        <v>8</v>
      </c>
      <c r="G88" s="54">
        <f t="shared" si="5"/>
        <v>100</v>
      </c>
      <c r="H88" s="55">
        <f t="shared" si="3"/>
        <v>100</v>
      </c>
      <c r="I88" s="80" t="e">
        <f t="shared" si="4"/>
        <v>#DIV/0!</v>
      </c>
      <c r="J88" s="3"/>
    </row>
    <row r="89" spans="1:10" ht="26.25">
      <c r="A89" s="290"/>
      <c r="B89" s="8" t="s">
        <v>79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91"/>
      <c r="B90" s="81" t="s">
        <v>80</v>
      </c>
      <c r="C90" s="104">
        <f>(C88+C89)*1000/C7</f>
        <v>0</v>
      </c>
      <c r="D90" s="105">
        <f>(D88+D89)*1000/D7</f>
        <v>19.51219512195122</v>
      </c>
      <c r="E90" s="105">
        <f>(E88+E89)*1000/E7</f>
        <v>20.151133501259444</v>
      </c>
      <c r="F90" s="105">
        <f>(F88+F89)*1000/F7</f>
        <v>20.2020202020202</v>
      </c>
      <c r="G90" s="61">
        <f t="shared" si="5"/>
        <v>100.25252525252526</v>
      </c>
      <c r="H90" s="62">
        <f t="shared" si="3"/>
        <v>103.53535353535352</v>
      </c>
      <c r="I90" s="78" t="e">
        <f t="shared" si="4"/>
        <v>#DIV/0!</v>
      </c>
      <c r="J90" s="3"/>
    </row>
    <row r="91" spans="1:10" ht="50.25" customHeight="1">
      <c r="A91" s="289">
        <v>14</v>
      </c>
      <c r="B91" s="79" t="s">
        <v>81</v>
      </c>
      <c r="C91" s="51"/>
      <c r="D91" s="52">
        <v>381</v>
      </c>
      <c r="E91" s="52">
        <v>381</v>
      </c>
      <c r="F91" s="52">
        <v>381</v>
      </c>
      <c r="G91" s="54">
        <f t="shared" si="5"/>
        <v>100</v>
      </c>
      <c r="H91" s="55">
        <f t="shared" si="3"/>
        <v>100</v>
      </c>
      <c r="I91" s="80" t="e">
        <f t="shared" si="4"/>
        <v>#DIV/0!</v>
      </c>
      <c r="J91" s="3"/>
    </row>
    <row r="92" spans="1:10" ht="39.75" thickBot="1">
      <c r="A92" s="291"/>
      <c r="B92" s="81" t="s">
        <v>82</v>
      </c>
      <c r="C92" s="104">
        <f>C91/C7*100</f>
        <v>0</v>
      </c>
      <c r="D92" s="71">
        <f>D91/D7*100</f>
        <v>92.92682926829269</v>
      </c>
      <c r="E92" s="71">
        <f>E91/E7*100</f>
        <v>95.96977329974811</v>
      </c>
      <c r="F92" s="71">
        <f>F91/F7*100</f>
        <v>96.21212121212122</v>
      </c>
      <c r="G92" s="61">
        <f t="shared" si="5"/>
        <v>100.25252525252526</v>
      </c>
      <c r="H92" s="62">
        <f t="shared" si="3"/>
        <v>103.53535353535352</v>
      </c>
      <c r="I92" s="78" t="e">
        <f t="shared" si="4"/>
        <v>#DIV/0!</v>
      </c>
      <c r="J92" s="3"/>
    </row>
    <row r="93" spans="1:10" ht="15">
      <c r="A93" s="289">
        <v>15</v>
      </c>
      <c r="B93" s="64" t="s">
        <v>83</v>
      </c>
      <c r="C93" s="51">
        <v>16</v>
      </c>
      <c r="D93" s="52">
        <v>1</v>
      </c>
      <c r="E93" s="52">
        <v>1</v>
      </c>
      <c r="F93" s="52">
        <v>2</v>
      </c>
      <c r="G93" s="54">
        <f t="shared" si="5"/>
        <v>200</v>
      </c>
      <c r="H93" s="55">
        <f t="shared" si="3"/>
        <v>200</v>
      </c>
      <c r="I93" s="80">
        <f t="shared" si="4"/>
        <v>12.5</v>
      </c>
      <c r="J93" s="3"/>
    </row>
    <row r="94" spans="1:10" ht="15">
      <c r="A94" s="290"/>
      <c r="B94" s="7" t="s">
        <v>84</v>
      </c>
      <c r="C94" s="6">
        <v>14</v>
      </c>
      <c r="D94" s="10">
        <v>1</v>
      </c>
      <c r="E94" s="10">
        <v>1</v>
      </c>
      <c r="F94" s="10">
        <v>1</v>
      </c>
      <c r="G94" s="19">
        <f t="shared" si="5"/>
        <v>100</v>
      </c>
      <c r="H94" s="20">
        <f t="shared" si="3"/>
        <v>100</v>
      </c>
      <c r="I94" s="83">
        <f t="shared" si="4"/>
        <v>7.142857142857142</v>
      </c>
      <c r="J94" s="3"/>
    </row>
    <row r="95" spans="1:10" ht="15">
      <c r="A95" s="290"/>
      <c r="B95" s="28" t="s">
        <v>85</v>
      </c>
      <c r="C95" s="24">
        <f>C94/C93</f>
        <v>0.875</v>
      </c>
      <c r="D95" s="25">
        <f>D94/D93</f>
        <v>1</v>
      </c>
      <c r="E95" s="25">
        <f>E94/E93</f>
        <v>1</v>
      </c>
      <c r="F95" s="25">
        <f>F94/F93</f>
        <v>0.5</v>
      </c>
      <c r="G95" s="19">
        <f t="shared" si="5"/>
        <v>50</v>
      </c>
      <c r="H95" s="20">
        <f t="shared" si="3"/>
        <v>50</v>
      </c>
      <c r="I95" s="83">
        <f t="shared" si="4"/>
        <v>57.14285714285714</v>
      </c>
      <c r="J95" s="3"/>
    </row>
    <row r="96" spans="1:10" ht="39">
      <c r="A96" s="290"/>
      <c r="B96" s="8" t="s">
        <v>86</v>
      </c>
      <c r="C96" s="6">
        <v>0</v>
      </c>
      <c r="D96" s="10">
        <v>0</v>
      </c>
      <c r="E96" s="10">
        <v>0</v>
      </c>
      <c r="F96" s="6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90"/>
      <c r="B97" s="23" t="s">
        <v>87</v>
      </c>
      <c r="C97" s="24">
        <f>C96/C93</f>
        <v>0</v>
      </c>
      <c r="D97" s="25">
        <f>D96/D93</f>
        <v>0</v>
      </c>
      <c r="E97" s="25">
        <f>E96/E93</f>
        <v>0</v>
      </c>
      <c r="F97" s="24">
        <f>F96/F93</f>
        <v>0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90"/>
      <c r="B98" s="30" t="s">
        <v>88</v>
      </c>
      <c r="C98" s="38">
        <f>C93*100000/C7</f>
        <v>2547.770700636943</v>
      </c>
      <c r="D98" s="37">
        <f>D93*100000/D7</f>
        <v>243.90243902439025</v>
      </c>
      <c r="E98" s="37">
        <f>E93*100000/E7</f>
        <v>251.88916876574308</v>
      </c>
      <c r="F98" s="38">
        <f>F93*100000/F7</f>
        <v>505.050505050505</v>
      </c>
      <c r="G98" s="19">
        <f t="shared" si="5"/>
        <v>200.50505050505046</v>
      </c>
      <c r="H98" s="20">
        <f t="shared" si="3"/>
        <v>207.07070707070704</v>
      </c>
      <c r="I98" s="83">
        <f t="shared" si="4"/>
        <v>19.82323232323232</v>
      </c>
      <c r="J98" s="3"/>
    </row>
    <row r="99" spans="1:10" ht="15.75" thickBot="1">
      <c r="A99" s="291"/>
      <c r="B99" s="58" t="s">
        <v>89</v>
      </c>
      <c r="C99" s="59">
        <v>0</v>
      </c>
      <c r="D99" s="60">
        <v>0</v>
      </c>
      <c r="E99" s="60">
        <v>0</v>
      </c>
      <c r="F99" s="59">
        <v>0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90</v>
      </c>
      <c r="C100" s="108"/>
      <c r="D100" s="109">
        <v>175.9</v>
      </c>
      <c r="E100" s="109">
        <v>60.9</v>
      </c>
      <c r="F100" s="108">
        <v>98.6</v>
      </c>
      <c r="G100" s="110">
        <f t="shared" si="5"/>
        <v>161.9047619047619</v>
      </c>
      <c r="H100" s="111">
        <f t="shared" si="3"/>
        <v>56.05457646389994</v>
      </c>
      <c r="I100" s="112" t="e">
        <f t="shared" si="4"/>
        <v>#DIV/0!</v>
      </c>
      <c r="J100" s="3"/>
    </row>
    <row r="101" spans="1:10" ht="42.75" customHeight="1">
      <c r="A101" s="289">
        <v>17</v>
      </c>
      <c r="B101" s="79" t="s">
        <v>91</v>
      </c>
      <c r="C101" s="51"/>
      <c r="D101" s="52">
        <v>658.3</v>
      </c>
      <c r="E101" s="52">
        <v>545</v>
      </c>
      <c r="F101" s="51">
        <v>499.5</v>
      </c>
      <c r="G101" s="54">
        <f t="shared" si="5"/>
        <v>91.65137614678899</v>
      </c>
      <c r="H101" s="55">
        <f t="shared" si="3"/>
        <v>75.87725960808143</v>
      </c>
      <c r="I101" s="80" t="e">
        <f t="shared" si="4"/>
        <v>#DIV/0!</v>
      </c>
      <c r="J101" s="3"/>
    </row>
    <row r="102" spans="1:10" ht="39" customHeight="1">
      <c r="A102" s="290"/>
      <c r="B102" s="8" t="s">
        <v>92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91"/>
      <c r="B103" s="81" t="s">
        <v>93</v>
      </c>
      <c r="C103" s="66" t="e">
        <f>C102/C101</f>
        <v>#DIV/0!</v>
      </c>
      <c r="D103" s="67">
        <f>D102/D101</f>
        <v>0</v>
      </c>
      <c r="E103" s="67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89">
        <v>18</v>
      </c>
      <c r="B104" s="79" t="s">
        <v>94</v>
      </c>
      <c r="C104" s="51">
        <v>628</v>
      </c>
      <c r="D104" s="52">
        <v>100</v>
      </c>
      <c r="E104" s="52">
        <v>397</v>
      </c>
      <c r="F104" s="113">
        <v>0</v>
      </c>
      <c r="G104" s="54">
        <f t="shared" si="5"/>
        <v>0</v>
      </c>
      <c r="H104" s="55">
        <f t="shared" si="3"/>
        <v>0</v>
      </c>
      <c r="I104" s="80">
        <f t="shared" si="4"/>
        <v>0</v>
      </c>
      <c r="J104" s="3"/>
    </row>
    <row r="105" spans="1:10" ht="52.5" thickBot="1">
      <c r="A105" s="291"/>
      <c r="B105" s="81" t="s">
        <v>95</v>
      </c>
      <c r="C105" s="114">
        <f>C104/C7</f>
        <v>1</v>
      </c>
      <c r="D105" s="115">
        <f>D104/D7</f>
        <v>0.24390243902439024</v>
      </c>
      <c r="E105" s="115">
        <f>E104/E7</f>
        <v>1</v>
      </c>
      <c r="F105" s="116">
        <f>F104/F7</f>
        <v>0</v>
      </c>
      <c r="G105" s="61">
        <f t="shared" si="5"/>
        <v>0</v>
      </c>
      <c r="H105" s="62">
        <f t="shared" si="3"/>
        <v>0</v>
      </c>
      <c r="I105" s="78">
        <f t="shared" si="4"/>
        <v>0</v>
      </c>
      <c r="J105" s="3"/>
    </row>
    <row r="106" spans="1:10" ht="39">
      <c r="A106" s="289">
        <v>19</v>
      </c>
      <c r="B106" s="79" t="s">
        <v>96</v>
      </c>
      <c r="C106" s="51">
        <v>8</v>
      </c>
      <c r="D106" s="52">
        <v>8</v>
      </c>
      <c r="E106" s="52">
        <v>8</v>
      </c>
      <c r="F106" s="52">
        <v>8</v>
      </c>
      <c r="G106" s="54">
        <f t="shared" si="5"/>
        <v>100</v>
      </c>
      <c r="H106" s="55">
        <f t="shared" si="3"/>
        <v>100</v>
      </c>
      <c r="I106" s="80">
        <f t="shared" si="4"/>
        <v>100</v>
      </c>
      <c r="J106" s="3"/>
    </row>
    <row r="107" spans="1:10" ht="61.5" customHeight="1">
      <c r="A107" s="290"/>
      <c r="B107" s="8" t="s">
        <v>97</v>
      </c>
      <c r="C107" s="6">
        <v>7</v>
      </c>
      <c r="D107" s="10">
        <v>5</v>
      </c>
      <c r="E107" s="10">
        <v>5</v>
      </c>
      <c r="F107" s="10">
        <v>5</v>
      </c>
      <c r="G107" s="19">
        <f t="shared" si="5"/>
        <v>100</v>
      </c>
      <c r="H107" s="20">
        <f t="shared" si="3"/>
        <v>100</v>
      </c>
      <c r="I107" s="83">
        <f t="shared" si="4"/>
        <v>71.42857142857143</v>
      </c>
      <c r="J107" s="3"/>
    </row>
    <row r="108" spans="1:10" ht="104.25" customHeight="1" thickBot="1">
      <c r="A108" s="291"/>
      <c r="B108" s="81" t="s">
        <v>98</v>
      </c>
      <c r="C108" s="114">
        <f>C107/C106</f>
        <v>0.875</v>
      </c>
      <c r="D108" s="115">
        <f>D107/D106</f>
        <v>0.625</v>
      </c>
      <c r="E108" s="115">
        <f>E107/E106</f>
        <v>0.625</v>
      </c>
      <c r="F108" s="115">
        <f>F107/F106</f>
        <v>0.625</v>
      </c>
      <c r="G108" s="61">
        <f t="shared" si="5"/>
        <v>100</v>
      </c>
      <c r="H108" s="62">
        <f t="shared" si="3"/>
        <v>100</v>
      </c>
      <c r="I108" s="78">
        <f t="shared" si="4"/>
        <v>71.42857142857143</v>
      </c>
      <c r="J108" s="3"/>
    </row>
    <row r="109" spans="1:10" ht="26.25">
      <c r="A109" s="289">
        <v>20</v>
      </c>
      <c r="B109" s="79" t="s">
        <v>99</v>
      </c>
      <c r="C109" s="51">
        <v>17399</v>
      </c>
      <c r="D109" s="52">
        <v>17399</v>
      </c>
      <c r="E109" s="52">
        <v>17399</v>
      </c>
      <c r="F109" s="52">
        <v>17399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90"/>
      <c r="B110" s="8" t="s">
        <v>100</v>
      </c>
      <c r="C110" s="6">
        <v>682.44</v>
      </c>
      <c r="D110" s="10">
        <v>682.44</v>
      </c>
      <c r="E110" s="10">
        <v>3303.9</v>
      </c>
      <c r="F110" s="10">
        <v>3303.9</v>
      </c>
      <c r="G110" s="19">
        <f t="shared" si="5"/>
        <v>100</v>
      </c>
      <c r="H110" s="20">
        <f t="shared" si="3"/>
        <v>484.13047300861615</v>
      </c>
      <c r="I110" s="83">
        <f t="shared" si="4"/>
        <v>484.13047300861615</v>
      </c>
      <c r="J110" s="3"/>
    </row>
    <row r="111" spans="1:10" ht="65.25" thickBot="1">
      <c r="A111" s="291"/>
      <c r="B111" s="81" t="s">
        <v>101</v>
      </c>
      <c r="C111" s="114">
        <f>C110/C109</f>
        <v>0.03922294384734755</v>
      </c>
      <c r="D111" s="115">
        <f>D110/D109</f>
        <v>0.03922294384734755</v>
      </c>
      <c r="E111" s="115">
        <f>E110/E109</f>
        <v>0.1898902235760676</v>
      </c>
      <c r="F111" s="115">
        <f>F110/F109</f>
        <v>0.1898902235760676</v>
      </c>
      <c r="G111" s="61">
        <f t="shared" si="5"/>
        <v>100</v>
      </c>
      <c r="H111" s="62">
        <f t="shared" si="3"/>
        <v>484.13047300861615</v>
      </c>
      <c r="I111" s="78">
        <f t="shared" si="4"/>
        <v>484.13047300861615</v>
      </c>
      <c r="J111" s="3"/>
    </row>
    <row r="112" spans="1:10" ht="39">
      <c r="A112" s="289">
        <v>21</v>
      </c>
      <c r="B112" s="79" t="s">
        <v>112</v>
      </c>
      <c r="C112" s="51">
        <v>54</v>
      </c>
      <c r="D112" s="52">
        <v>13</v>
      </c>
      <c r="E112" s="52">
        <v>13</v>
      </c>
      <c r="F112" s="52">
        <v>13</v>
      </c>
      <c r="G112" s="54">
        <f t="shared" si="5"/>
        <v>100</v>
      </c>
      <c r="H112" s="55">
        <f t="shared" si="3"/>
        <v>100</v>
      </c>
      <c r="I112" s="80">
        <f t="shared" si="4"/>
        <v>24.074074074074073</v>
      </c>
      <c r="J112" s="3"/>
    </row>
    <row r="113" spans="1:10" ht="26.25">
      <c r="A113" s="290"/>
      <c r="B113" s="8" t="s">
        <v>102</v>
      </c>
      <c r="C113" s="6">
        <v>15</v>
      </c>
      <c r="D113" s="10">
        <v>13</v>
      </c>
      <c r="E113" s="10">
        <v>13</v>
      </c>
      <c r="F113" s="10">
        <v>13</v>
      </c>
      <c r="G113" s="19">
        <f t="shared" si="5"/>
        <v>100</v>
      </c>
      <c r="H113" s="20">
        <f t="shared" si="3"/>
        <v>100</v>
      </c>
      <c r="I113" s="83">
        <f t="shared" si="4"/>
        <v>86.66666666666667</v>
      </c>
      <c r="J113" s="3"/>
    </row>
    <row r="114" spans="1:10" ht="27" thickBot="1">
      <c r="A114" s="291"/>
      <c r="B114" s="81" t="s">
        <v>103</v>
      </c>
      <c r="C114" s="114">
        <f>C113/C112</f>
        <v>0.2777777777777778</v>
      </c>
      <c r="D114" s="115">
        <f>D113/D112</f>
        <v>1</v>
      </c>
      <c r="E114" s="115">
        <f>E113/E112</f>
        <v>1</v>
      </c>
      <c r="F114" s="115">
        <f>F113/F112</f>
        <v>1</v>
      </c>
      <c r="G114" s="61">
        <f t="shared" si="5"/>
        <v>100</v>
      </c>
      <c r="H114" s="62">
        <f t="shared" si="3"/>
        <v>100</v>
      </c>
      <c r="I114" s="78">
        <f t="shared" si="4"/>
        <v>359.99999999999994</v>
      </c>
      <c r="J114" s="3"/>
    </row>
    <row r="115" spans="1:10" ht="42" customHeight="1">
      <c r="A115" s="289">
        <v>22</v>
      </c>
      <c r="B115" s="79" t="s">
        <v>104</v>
      </c>
      <c r="C115" s="51">
        <v>11016</v>
      </c>
      <c r="D115" s="52">
        <v>3905</v>
      </c>
      <c r="E115" s="52">
        <v>5058</v>
      </c>
      <c r="F115" s="117">
        <v>4979</v>
      </c>
      <c r="G115" s="54">
        <f t="shared" si="5"/>
        <v>98.43811783313564</v>
      </c>
      <c r="H115" s="55">
        <f t="shared" si="3"/>
        <v>127.5032010243278</v>
      </c>
      <c r="I115" s="80">
        <f t="shared" si="4"/>
        <v>45.197893972403776</v>
      </c>
      <c r="J115" s="3"/>
    </row>
    <row r="116" spans="1:10" ht="51.75">
      <c r="A116" s="290"/>
      <c r="B116" s="8" t="s">
        <v>105</v>
      </c>
      <c r="C116" s="6"/>
      <c r="D116" s="15">
        <v>409</v>
      </c>
      <c r="E116" s="10">
        <v>934</v>
      </c>
      <c r="F116" s="14">
        <v>1100</v>
      </c>
      <c r="G116" s="19">
        <f t="shared" si="5"/>
        <v>117.77301927194861</v>
      </c>
      <c r="H116" s="20">
        <f t="shared" si="3"/>
        <v>268.9486552567237</v>
      </c>
      <c r="I116" s="83" t="e">
        <f t="shared" si="4"/>
        <v>#DIV/0!</v>
      </c>
      <c r="J116" s="3"/>
    </row>
    <row r="117" spans="1:10" ht="52.5" thickBot="1">
      <c r="A117" s="291"/>
      <c r="B117" s="81" t="s">
        <v>106</v>
      </c>
      <c r="C117" s="114">
        <f>C116/C7</f>
        <v>0</v>
      </c>
      <c r="D117" s="115">
        <f>D116/D7</f>
        <v>0.9975609756097561</v>
      </c>
      <c r="E117" s="115">
        <f>E116/E7</f>
        <v>2.3526448362720402</v>
      </c>
      <c r="F117" s="114">
        <f>F116/F7</f>
        <v>2.7777777777777777</v>
      </c>
      <c r="G117" s="61">
        <f t="shared" si="5"/>
        <v>118.0704258862717</v>
      </c>
      <c r="H117" s="62">
        <f t="shared" si="3"/>
        <v>278.4569410486281</v>
      </c>
      <c r="I117" s="78" t="e">
        <f t="shared" si="4"/>
        <v>#DIV/0!</v>
      </c>
      <c r="J117" s="3"/>
    </row>
    <row r="118" spans="1:10" ht="48.75" customHeight="1">
      <c r="A118" s="289">
        <v>23</v>
      </c>
      <c r="B118" s="79" t="s">
        <v>107</v>
      </c>
      <c r="C118" s="51">
        <v>56</v>
      </c>
      <c r="D118" s="52">
        <v>158</v>
      </c>
      <c r="E118" s="52">
        <v>91</v>
      </c>
      <c r="F118" s="51">
        <v>91</v>
      </c>
      <c r="G118" s="54">
        <f t="shared" si="5"/>
        <v>100</v>
      </c>
      <c r="H118" s="55">
        <f t="shared" si="3"/>
        <v>57.59493670886076</v>
      </c>
      <c r="I118" s="80">
        <f t="shared" si="4"/>
        <v>162.5</v>
      </c>
      <c r="J118" s="3"/>
    </row>
    <row r="119" spans="1:10" ht="39.75" thickBot="1">
      <c r="A119" s="291"/>
      <c r="B119" s="81" t="s">
        <v>108</v>
      </c>
      <c r="C119" s="114">
        <f>C118/C7</f>
        <v>0.08917197452229299</v>
      </c>
      <c r="D119" s="115">
        <f>D118/D7</f>
        <v>0.3853658536585366</v>
      </c>
      <c r="E119" s="115">
        <f>E118/E7</f>
        <v>0.22921914357682618</v>
      </c>
      <c r="F119" s="114">
        <f>F118/F7</f>
        <v>0.2297979797979798</v>
      </c>
      <c r="G119" s="61">
        <f t="shared" si="5"/>
        <v>100.25252525252526</v>
      </c>
      <c r="H119" s="62">
        <f t="shared" si="3"/>
        <v>59.631121339982094</v>
      </c>
      <c r="I119" s="78">
        <f t="shared" si="4"/>
        <v>257.70202020202026</v>
      </c>
      <c r="J119" s="3">
        <v>23</v>
      </c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249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109</v>
      </c>
      <c r="C122" s="1"/>
      <c r="D122" s="1"/>
      <c r="E122" s="1"/>
      <c r="F122" s="1"/>
      <c r="G122" s="1"/>
      <c r="H122" s="1"/>
      <c r="I122" s="1"/>
      <c r="J122" s="3"/>
    </row>
    <row r="123" spans="1:10" ht="15">
      <c r="A123" s="2"/>
      <c r="B123" s="2"/>
      <c r="C123" s="1"/>
      <c r="D123" s="1"/>
      <c r="E123" s="292" t="s">
        <v>110</v>
      </c>
      <c r="F123" s="292"/>
      <c r="G123" s="1"/>
      <c r="H123" s="1"/>
      <c r="I123" s="1" t="s">
        <v>111</v>
      </c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:I1"/>
    <mergeCell ref="A2:I2"/>
    <mergeCell ref="A3:I3"/>
    <mergeCell ref="A5:A6"/>
    <mergeCell ref="B5:B6"/>
    <mergeCell ref="A7:A10"/>
    <mergeCell ref="A11:A17"/>
    <mergeCell ref="A18:A19"/>
    <mergeCell ref="A20:A21"/>
    <mergeCell ref="A22:A23"/>
    <mergeCell ref="A24:A51"/>
    <mergeCell ref="A52:A53"/>
    <mergeCell ref="A54:A55"/>
    <mergeCell ref="A56:A78"/>
    <mergeCell ref="A79:A82"/>
    <mergeCell ref="A83:A85"/>
    <mergeCell ref="A86:A87"/>
    <mergeCell ref="A88:A90"/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99"/>
  <sheetViews>
    <sheetView zoomScalePageLayoutView="0" workbookViewId="0" topLeftCell="A67">
      <selection activeCell="F92" sqref="F92"/>
    </sheetView>
  </sheetViews>
  <sheetFormatPr defaultColWidth="9.140625" defaultRowHeight="15"/>
  <cols>
    <col min="1" max="1" width="24.57421875" style="118" customWidth="1"/>
    <col min="2" max="2" width="16.7109375" style="118" customWidth="1"/>
    <col min="3" max="3" width="19.57421875" style="118" customWidth="1"/>
    <col min="4" max="4" width="22.421875" style="118" customWidth="1"/>
    <col min="5" max="16384" width="9.140625" style="118" customWidth="1"/>
  </cols>
  <sheetData>
    <row r="1" ht="12.75">
      <c r="D1" s="119"/>
    </row>
    <row r="2" spans="1:4" ht="20.25" customHeight="1">
      <c r="A2" s="306" t="s">
        <v>119</v>
      </c>
      <c r="B2" s="306"/>
      <c r="C2" s="306"/>
      <c r="D2" s="306"/>
    </row>
    <row r="3" spans="1:4" ht="12" customHeight="1">
      <c r="A3" s="307" t="s">
        <v>261</v>
      </c>
      <c r="B3" s="307"/>
      <c r="C3" s="307"/>
      <c r="D3" s="307"/>
    </row>
    <row r="4" spans="1:4" ht="13.5" customHeight="1">
      <c r="A4" s="120"/>
      <c r="B4" s="120"/>
      <c r="C4" s="120"/>
      <c r="D4" s="120"/>
    </row>
    <row r="5" spans="1:4" ht="16.5" customHeight="1">
      <c r="A5" s="305" t="s">
        <v>120</v>
      </c>
      <c r="B5" s="305"/>
      <c r="C5" s="305"/>
      <c r="D5" s="305"/>
    </row>
    <row r="6" spans="1:4" ht="15">
      <c r="A6" s="121" t="s">
        <v>121</v>
      </c>
      <c r="B6" s="122" t="s">
        <v>122</v>
      </c>
      <c r="C6" s="121" t="s">
        <v>123</v>
      </c>
      <c r="D6" s="121" t="s">
        <v>124</v>
      </c>
    </row>
    <row r="7" spans="1:4" ht="15">
      <c r="A7" s="123" t="s">
        <v>125</v>
      </c>
      <c r="B7" s="124" t="s">
        <v>126</v>
      </c>
      <c r="C7" s="125" t="s">
        <v>127</v>
      </c>
      <c r="D7" s="125" t="s">
        <v>128</v>
      </c>
    </row>
    <row r="8" spans="1:4" ht="15">
      <c r="A8" s="126" t="s">
        <v>129</v>
      </c>
      <c r="B8" s="127"/>
      <c r="C8" s="128"/>
      <c r="D8" s="128"/>
    </row>
    <row r="9" spans="1:4" ht="14.25">
      <c r="A9" s="129" t="s">
        <v>130</v>
      </c>
      <c r="B9" s="130"/>
      <c r="C9" s="131">
        <v>65</v>
      </c>
      <c r="D9" s="132">
        <f>B9/10*C9</f>
        <v>0</v>
      </c>
    </row>
    <row r="10" spans="1:4" ht="14.25">
      <c r="A10" s="129" t="s">
        <v>131</v>
      </c>
      <c r="B10" s="130"/>
      <c r="C10" s="131">
        <v>104</v>
      </c>
      <c r="D10" s="132">
        <f>B10/10*C10</f>
        <v>0</v>
      </c>
    </row>
    <row r="11" spans="1:4" ht="14.25">
      <c r="A11" s="129" t="s">
        <v>132</v>
      </c>
      <c r="B11" s="130"/>
      <c r="C11" s="131">
        <v>60</v>
      </c>
      <c r="D11" s="132">
        <f>B11/10*C11</f>
        <v>0</v>
      </c>
    </row>
    <row r="12" spans="1:4" ht="14.25">
      <c r="A12" s="129" t="s">
        <v>133</v>
      </c>
      <c r="B12" s="130"/>
      <c r="C12" s="131">
        <v>55</v>
      </c>
      <c r="D12" s="132">
        <f>B12/10*C12</f>
        <v>0</v>
      </c>
    </row>
    <row r="13" spans="1:4" ht="14.25">
      <c r="A13" s="129" t="s">
        <v>134</v>
      </c>
      <c r="B13" s="130"/>
      <c r="C13" s="131">
        <v>60</v>
      </c>
      <c r="D13" s="132">
        <f>B13/10*C13</f>
        <v>0</v>
      </c>
    </row>
    <row r="14" spans="1:4" ht="15">
      <c r="A14" s="133" t="s">
        <v>135</v>
      </c>
      <c r="B14" s="130"/>
      <c r="C14" s="131"/>
      <c r="D14" s="134">
        <f>D9+D10+D11+D12+D13</f>
        <v>0</v>
      </c>
    </row>
    <row r="15" spans="1:4" ht="14.25">
      <c r="A15" s="129" t="s">
        <v>136</v>
      </c>
      <c r="B15" s="135"/>
      <c r="C15" s="131">
        <v>15</v>
      </c>
      <c r="D15" s="132">
        <f>B15/10*C15</f>
        <v>0</v>
      </c>
    </row>
    <row r="16" spans="1:4" ht="14.25">
      <c r="A16" s="128" t="s">
        <v>137</v>
      </c>
      <c r="B16" s="136"/>
      <c r="C16" s="132">
        <v>3.5</v>
      </c>
      <c r="D16" s="132">
        <f>B16*C16/1000</f>
        <v>0</v>
      </c>
    </row>
    <row r="17" spans="1:4" ht="14.25">
      <c r="A17" s="128" t="s">
        <v>138</v>
      </c>
      <c r="B17" s="137"/>
      <c r="C17" s="132">
        <v>37.5</v>
      </c>
      <c r="D17" s="132">
        <f>B17/10*C17</f>
        <v>0</v>
      </c>
    </row>
    <row r="18" spans="1:4" ht="14.25">
      <c r="A18" s="128" t="s">
        <v>139</v>
      </c>
      <c r="B18" s="137"/>
      <c r="C18" s="132">
        <v>10</v>
      </c>
      <c r="D18" s="132">
        <f>B18/10*C18</f>
        <v>0</v>
      </c>
    </row>
    <row r="19" spans="1:4" ht="14.25">
      <c r="A19" s="128" t="s">
        <v>140</v>
      </c>
      <c r="B19" s="137"/>
      <c r="C19" s="132">
        <v>12</v>
      </c>
      <c r="D19" s="132">
        <f>B19/10*C19</f>
        <v>0</v>
      </c>
    </row>
    <row r="20" spans="1:4" ht="14.25">
      <c r="A20" s="128" t="s">
        <v>141</v>
      </c>
      <c r="B20" s="137"/>
      <c r="C20" s="132">
        <v>9</v>
      </c>
      <c r="D20" s="132"/>
    </row>
    <row r="21" spans="1:4" ht="15">
      <c r="A21" s="126" t="s">
        <v>142</v>
      </c>
      <c r="B21" s="137"/>
      <c r="C21" s="132"/>
      <c r="D21" s="134">
        <f>D14+D15+D16+D17+D18+D19+D20</f>
        <v>0</v>
      </c>
    </row>
    <row r="22" spans="1:4" ht="14.25">
      <c r="A22" s="138"/>
      <c r="B22" s="138"/>
      <c r="C22" s="138"/>
      <c r="D22" s="138"/>
    </row>
    <row r="23" spans="1:4" ht="15.75" customHeight="1">
      <c r="A23" s="305" t="s">
        <v>143</v>
      </c>
      <c r="B23" s="305"/>
      <c r="C23" s="305"/>
      <c r="D23" s="305"/>
    </row>
    <row r="24" spans="1:4" s="139" customFormat="1" ht="15">
      <c r="A24" s="121" t="s">
        <v>144</v>
      </c>
      <c r="B24" s="122" t="s">
        <v>122</v>
      </c>
      <c r="C24" s="121" t="s">
        <v>123</v>
      </c>
      <c r="D24" s="121" t="s">
        <v>124</v>
      </c>
    </row>
    <row r="25" spans="1:4" s="139" customFormat="1" ht="15">
      <c r="A25" s="123" t="s">
        <v>125</v>
      </c>
      <c r="B25" s="124" t="s">
        <v>126</v>
      </c>
      <c r="C25" s="125" t="s">
        <v>127</v>
      </c>
      <c r="D25" s="125" t="s">
        <v>128</v>
      </c>
    </row>
    <row r="26" spans="1:4" s="139" customFormat="1" ht="15">
      <c r="A26" s="126" t="s">
        <v>129</v>
      </c>
      <c r="B26" s="128"/>
      <c r="C26" s="128"/>
      <c r="D26" s="126"/>
    </row>
    <row r="27" spans="1:4" ht="14.25">
      <c r="A27" s="128" t="s">
        <v>130</v>
      </c>
      <c r="B27" s="137">
        <v>715.8</v>
      </c>
      <c r="C27" s="132">
        <v>65</v>
      </c>
      <c r="D27" s="132">
        <f>B27/10*C27</f>
        <v>4652.7</v>
      </c>
    </row>
    <row r="28" spans="1:4" ht="14.25">
      <c r="A28" s="128" t="s">
        <v>131</v>
      </c>
      <c r="B28" s="137">
        <v>243</v>
      </c>
      <c r="C28" s="132">
        <v>104</v>
      </c>
      <c r="D28" s="132">
        <f>B28/10*C28</f>
        <v>2527.2000000000003</v>
      </c>
    </row>
    <row r="29" spans="1:4" ht="14.25">
      <c r="A29" s="128" t="s">
        <v>132</v>
      </c>
      <c r="B29" s="137">
        <v>411</v>
      </c>
      <c r="C29" s="132">
        <v>60</v>
      </c>
      <c r="D29" s="132">
        <f>B29/10*C29</f>
        <v>2466</v>
      </c>
    </row>
    <row r="30" spans="1:4" ht="14.25">
      <c r="A30" s="128" t="s">
        <v>133</v>
      </c>
      <c r="B30" s="137">
        <v>130.7</v>
      </c>
      <c r="C30" s="132">
        <v>55</v>
      </c>
      <c r="D30" s="132">
        <f>B30/10*C30</f>
        <v>718.8499999999999</v>
      </c>
    </row>
    <row r="31" spans="1:4" ht="14.25">
      <c r="A31" s="128" t="s">
        <v>134</v>
      </c>
      <c r="B31" s="137">
        <v>126.5</v>
      </c>
      <c r="C31" s="132">
        <v>60</v>
      </c>
      <c r="D31" s="132">
        <f>B31/10*C31</f>
        <v>759</v>
      </c>
    </row>
    <row r="32" spans="1:4" ht="15">
      <c r="A32" s="126" t="s">
        <v>135</v>
      </c>
      <c r="B32" s="134">
        <f>SUM(B27:B31)</f>
        <v>1627</v>
      </c>
      <c r="C32" s="132"/>
      <c r="D32" s="134">
        <f>D27+D28+D29+D30+D31</f>
        <v>11123.75</v>
      </c>
    </row>
    <row r="33" spans="1:4" ht="14.25">
      <c r="A33" s="128" t="s">
        <v>136</v>
      </c>
      <c r="B33" s="137">
        <v>4051.4</v>
      </c>
      <c r="C33" s="132">
        <v>15</v>
      </c>
      <c r="D33" s="132">
        <f>B33/10*C33</f>
        <v>6077.099999999999</v>
      </c>
    </row>
    <row r="34" spans="1:4" ht="14.25">
      <c r="A34" s="128" t="s">
        <v>137</v>
      </c>
      <c r="B34" s="137">
        <v>60300</v>
      </c>
      <c r="C34" s="132">
        <v>3.5</v>
      </c>
      <c r="D34" s="132">
        <f>B34*C34/1000</f>
        <v>211.05</v>
      </c>
    </row>
    <row r="35" spans="1:4" ht="14.25">
      <c r="A35" s="128" t="s">
        <v>138</v>
      </c>
      <c r="B35" s="137">
        <v>51.4</v>
      </c>
      <c r="C35" s="132">
        <v>37.5</v>
      </c>
      <c r="D35" s="132">
        <f>B35/10*C35</f>
        <v>192.75</v>
      </c>
    </row>
    <row r="36" spans="1:4" ht="14.25">
      <c r="A36" s="128" t="s">
        <v>139</v>
      </c>
      <c r="B36" s="137"/>
      <c r="C36" s="132">
        <v>10</v>
      </c>
      <c r="D36" s="132">
        <f>B36/10*C36</f>
        <v>0</v>
      </c>
    </row>
    <row r="37" spans="1:4" ht="14.25">
      <c r="A37" s="128" t="s">
        <v>140</v>
      </c>
      <c r="B37" s="137"/>
      <c r="C37" s="132">
        <v>12</v>
      </c>
      <c r="D37" s="132">
        <f>B37/10*C37</f>
        <v>0</v>
      </c>
    </row>
    <row r="38" spans="1:4" ht="14.25">
      <c r="A38" s="128" t="s">
        <v>141</v>
      </c>
      <c r="B38" s="137"/>
      <c r="C38" s="132">
        <v>9</v>
      </c>
      <c r="D38" s="132">
        <f>B38/10*C38</f>
        <v>0</v>
      </c>
    </row>
    <row r="39" spans="1:4" ht="15">
      <c r="A39" s="126" t="s">
        <v>142</v>
      </c>
      <c r="B39" s="137"/>
      <c r="C39" s="132"/>
      <c r="D39" s="140">
        <f>SUM(D32:D38)</f>
        <v>17604.649999999998</v>
      </c>
    </row>
    <row r="41" spans="1:4" ht="15.75" customHeight="1">
      <c r="A41" s="305" t="s">
        <v>41</v>
      </c>
      <c r="B41" s="305"/>
      <c r="C41" s="305"/>
      <c r="D41" s="305"/>
    </row>
    <row r="42" spans="1:4" s="139" customFormat="1" ht="15">
      <c r="A42" s="121" t="s">
        <v>144</v>
      </c>
      <c r="B42" s="122" t="s">
        <v>122</v>
      </c>
      <c r="C42" s="121" t="s">
        <v>123</v>
      </c>
      <c r="D42" s="121" t="s">
        <v>124</v>
      </c>
    </row>
    <row r="43" spans="1:4" s="139" customFormat="1" ht="15">
      <c r="A43" s="123" t="s">
        <v>125</v>
      </c>
      <c r="B43" s="124" t="s">
        <v>126</v>
      </c>
      <c r="C43" s="125" t="s">
        <v>127</v>
      </c>
      <c r="D43" s="125" t="s">
        <v>128</v>
      </c>
    </row>
    <row r="44" spans="1:4" s="139" customFormat="1" ht="15">
      <c r="A44" s="126" t="s">
        <v>129</v>
      </c>
      <c r="B44" s="128"/>
      <c r="C44" s="128"/>
      <c r="D44" s="126"/>
    </row>
    <row r="45" spans="1:4" ht="14.25">
      <c r="A45" s="128" t="s">
        <v>130</v>
      </c>
      <c r="B45" s="137">
        <v>100.5</v>
      </c>
      <c r="C45" s="132">
        <v>65</v>
      </c>
      <c r="D45" s="132">
        <f>B45/10*C45</f>
        <v>653.25</v>
      </c>
    </row>
    <row r="46" spans="1:4" ht="14.25">
      <c r="A46" s="128" t="s">
        <v>131</v>
      </c>
      <c r="B46" s="137">
        <v>103.4</v>
      </c>
      <c r="C46" s="132">
        <v>104</v>
      </c>
      <c r="D46" s="132">
        <f>B46/10*C46</f>
        <v>1075.36</v>
      </c>
    </row>
    <row r="47" spans="1:4" ht="14.25">
      <c r="A47" s="128" t="s">
        <v>132</v>
      </c>
      <c r="B47" s="137">
        <v>226.6</v>
      </c>
      <c r="C47" s="132">
        <v>60</v>
      </c>
      <c r="D47" s="132">
        <f>B47/10*C47</f>
        <v>1359.6</v>
      </c>
    </row>
    <row r="48" spans="1:4" ht="14.25">
      <c r="A48" s="128" t="s">
        <v>133</v>
      </c>
      <c r="B48" s="137">
        <v>16.6</v>
      </c>
      <c r="C48" s="132">
        <v>55</v>
      </c>
      <c r="D48" s="132">
        <f>B48/10*C48</f>
        <v>91.30000000000001</v>
      </c>
    </row>
    <row r="49" spans="1:4" ht="14.25">
      <c r="A49" s="128" t="s">
        <v>134</v>
      </c>
      <c r="B49" s="137"/>
      <c r="C49" s="132">
        <v>60</v>
      </c>
      <c r="D49" s="132">
        <f>B49/10*C49</f>
        <v>0</v>
      </c>
    </row>
    <row r="50" spans="1:4" ht="15">
      <c r="A50" s="126" t="s">
        <v>135</v>
      </c>
      <c r="B50" s="134">
        <f>SUM(B45:B49)</f>
        <v>447.1</v>
      </c>
      <c r="C50" s="132"/>
      <c r="D50" s="134">
        <f>D45+D46+D47+D48+D49</f>
        <v>3179.51</v>
      </c>
    </row>
    <row r="51" spans="1:4" ht="14.25">
      <c r="A51" s="128" t="s">
        <v>136</v>
      </c>
      <c r="B51" s="137">
        <v>997.5</v>
      </c>
      <c r="C51" s="132">
        <v>15</v>
      </c>
      <c r="D51" s="132">
        <f>B51/10*C51</f>
        <v>1496.25</v>
      </c>
    </row>
    <row r="52" spans="1:4" ht="14.25">
      <c r="A52" s="128" t="s">
        <v>137</v>
      </c>
      <c r="B52" s="137">
        <v>7000</v>
      </c>
      <c r="C52" s="132">
        <v>3.5</v>
      </c>
      <c r="D52" s="132">
        <f>B52*C52/1000</f>
        <v>24.5</v>
      </c>
    </row>
    <row r="53" spans="1:4" ht="14.25">
      <c r="A53" s="128" t="s">
        <v>138</v>
      </c>
      <c r="B53" s="137">
        <v>23.8</v>
      </c>
      <c r="C53" s="132">
        <v>37.5</v>
      </c>
      <c r="D53" s="132">
        <f>B53/10*C53</f>
        <v>89.25</v>
      </c>
    </row>
    <row r="54" spans="1:4" ht="14.25">
      <c r="A54" s="128" t="s">
        <v>139</v>
      </c>
      <c r="B54" s="137"/>
      <c r="C54" s="132">
        <v>10</v>
      </c>
      <c r="D54" s="132">
        <f>B54/10*C54</f>
        <v>0</v>
      </c>
    </row>
    <row r="55" spans="1:4" ht="14.25">
      <c r="A55" s="128" t="s">
        <v>140</v>
      </c>
      <c r="B55" s="137"/>
      <c r="C55" s="132">
        <v>12</v>
      </c>
      <c r="D55" s="132">
        <f>B55/10*C55</f>
        <v>0</v>
      </c>
    </row>
    <row r="56" spans="1:4" ht="14.25">
      <c r="A56" s="128" t="s">
        <v>141</v>
      </c>
      <c r="B56" s="137"/>
      <c r="C56" s="132">
        <v>9</v>
      </c>
      <c r="D56" s="132">
        <f>B56/10*C56</f>
        <v>0</v>
      </c>
    </row>
    <row r="57" spans="1:4" ht="15">
      <c r="A57" s="126" t="s">
        <v>142</v>
      </c>
      <c r="B57" s="137"/>
      <c r="C57" s="132"/>
      <c r="D57" s="134">
        <f>D50+D51+D52+D53+D54+D55+D56</f>
        <v>4789.51</v>
      </c>
    </row>
    <row r="59" spans="1:4" ht="15.75" customHeight="1">
      <c r="A59" s="305" t="s">
        <v>145</v>
      </c>
      <c r="B59" s="305"/>
      <c r="C59" s="305"/>
      <c r="D59" s="305"/>
    </row>
    <row r="60" spans="1:4" s="139" customFormat="1" ht="15">
      <c r="A60" s="121" t="s">
        <v>144</v>
      </c>
      <c r="B60" s="122" t="s">
        <v>122</v>
      </c>
      <c r="C60" s="121" t="s">
        <v>123</v>
      </c>
      <c r="D60" s="121" t="s">
        <v>124</v>
      </c>
    </row>
    <row r="61" spans="1:4" s="139" customFormat="1" ht="15">
      <c r="A61" s="123" t="s">
        <v>125</v>
      </c>
      <c r="B61" s="124" t="s">
        <v>126</v>
      </c>
      <c r="C61" s="125" t="s">
        <v>127</v>
      </c>
      <c r="D61" s="125" t="s">
        <v>128</v>
      </c>
    </row>
    <row r="62" spans="1:4" s="139" customFormat="1" ht="15">
      <c r="A62" s="126" t="s">
        <v>129</v>
      </c>
      <c r="B62" s="128"/>
      <c r="C62" s="128"/>
      <c r="D62" s="126"/>
    </row>
    <row r="63" spans="1:4" ht="14.25">
      <c r="A63" s="128" t="s">
        <v>130</v>
      </c>
      <c r="B63" s="137"/>
      <c r="C63" s="132">
        <v>65</v>
      </c>
      <c r="D63" s="132">
        <f>B63/10*C63</f>
        <v>0</v>
      </c>
    </row>
    <row r="64" spans="1:4" ht="14.25">
      <c r="A64" s="128" t="s">
        <v>131</v>
      </c>
      <c r="B64" s="137"/>
      <c r="C64" s="132">
        <v>104</v>
      </c>
      <c r="D64" s="132">
        <f>B64/10*C64</f>
        <v>0</v>
      </c>
    </row>
    <row r="65" spans="1:4" ht="14.25">
      <c r="A65" s="128" t="s">
        <v>132</v>
      </c>
      <c r="B65" s="137"/>
      <c r="C65" s="132">
        <v>60</v>
      </c>
      <c r="D65" s="132">
        <f>B65/10*C65</f>
        <v>0</v>
      </c>
    </row>
    <row r="66" spans="1:4" ht="14.25">
      <c r="A66" s="128" t="s">
        <v>133</v>
      </c>
      <c r="B66" s="137"/>
      <c r="C66" s="132">
        <v>55</v>
      </c>
      <c r="D66" s="132">
        <f>B66/10*C66</f>
        <v>0</v>
      </c>
    </row>
    <row r="67" spans="1:4" ht="14.25">
      <c r="A67" s="128" t="s">
        <v>134</v>
      </c>
      <c r="B67" s="137"/>
      <c r="C67" s="132">
        <v>60</v>
      </c>
      <c r="D67" s="132">
        <f>B67/10*C67</f>
        <v>0</v>
      </c>
    </row>
    <row r="68" spans="1:4" ht="15">
      <c r="A68" s="126" t="s">
        <v>135</v>
      </c>
      <c r="B68" s="134"/>
      <c r="C68" s="132"/>
      <c r="D68" s="134">
        <f>D63+D64+D65+D66+D67</f>
        <v>0</v>
      </c>
    </row>
    <row r="69" spans="1:4" ht="14.25">
      <c r="A69" s="128" t="s">
        <v>136</v>
      </c>
      <c r="B69" s="137"/>
      <c r="C69" s="132">
        <v>15</v>
      </c>
      <c r="D69" s="132">
        <f>B69/10*C69</f>
        <v>0</v>
      </c>
    </row>
    <row r="70" spans="1:4" ht="14.25">
      <c r="A70" s="128" t="s">
        <v>137</v>
      </c>
      <c r="B70" s="137"/>
      <c r="C70" s="132">
        <v>3.5</v>
      </c>
      <c r="D70" s="132">
        <f>B70*C70/1000</f>
        <v>0</v>
      </c>
    </row>
    <row r="71" spans="1:4" ht="14.25">
      <c r="A71" s="128" t="s">
        <v>138</v>
      </c>
      <c r="B71" s="137"/>
      <c r="C71" s="132">
        <v>37.5</v>
      </c>
      <c r="D71" s="132">
        <f>B71/10*C71</f>
        <v>0</v>
      </c>
    </row>
    <row r="72" spans="1:4" ht="14.25">
      <c r="A72" s="128" t="s">
        <v>139</v>
      </c>
      <c r="B72" s="137"/>
      <c r="C72" s="132">
        <v>10</v>
      </c>
      <c r="D72" s="132">
        <f>B72/10*C72</f>
        <v>0</v>
      </c>
    </row>
    <row r="73" spans="1:4" ht="14.25">
      <c r="A73" s="128" t="s">
        <v>140</v>
      </c>
      <c r="B73" s="137"/>
      <c r="C73" s="132">
        <v>12</v>
      </c>
      <c r="D73" s="132">
        <f>B73/10*C73</f>
        <v>0</v>
      </c>
    </row>
    <row r="74" spans="1:4" ht="14.25">
      <c r="A74" s="128" t="s">
        <v>141</v>
      </c>
      <c r="B74" s="137"/>
      <c r="C74" s="132">
        <v>9</v>
      </c>
      <c r="D74" s="132">
        <f>B74/10*C74</f>
        <v>0</v>
      </c>
    </row>
    <row r="75" spans="1:4" ht="15">
      <c r="A75" s="126" t="s">
        <v>142</v>
      </c>
      <c r="B75" s="137"/>
      <c r="C75" s="132"/>
      <c r="D75" s="134">
        <f>D68+D69+D70+D71+D72+D73+D74</f>
        <v>0</v>
      </c>
    </row>
    <row r="77" spans="1:4" ht="18">
      <c r="A77" s="305" t="s">
        <v>146</v>
      </c>
      <c r="B77" s="305"/>
      <c r="C77" s="305"/>
      <c r="D77" s="305"/>
    </row>
    <row r="78" spans="1:4" s="139" customFormat="1" ht="15">
      <c r="A78" s="121" t="s">
        <v>144</v>
      </c>
      <c r="B78" s="122" t="s">
        <v>122</v>
      </c>
      <c r="C78" s="121" t="s">
        <v>123</v>
      </c>
      <c r="D78" s="121" t="s">
        <v>124</v>
      </c>
    </row>
    <row r="79" spans="1:4" s="139" customFormat="1" ht="15">
      <c r="A79" s="123" t="s">
        <v>125</v>
      </c>
      <c r="B79" s="124" t="s">
        <v>126</v>
      </c>
      <c r="C79" s="125" t="s">
        <v>127</v>
      </c>
      <c r="D79" s="125" t="s">
        <v>128</v>
      </c>
    </row>
    <row r="80" spans="1:4" s="139" customFormat="1" ht="15">
      <c r="A80" s="126" t="s">
        <v>129</v>
      </c>
      <c r="B80" s="126"/>
      <c r="C80" s="126"/>
      <c r="D80" s="126"/>
    </row>
    <row r="81" spans="1:4" ht="14.25">
      <c r="A81" s="128" t="s">
        <v>130</v>
      </c>
      <c r="B81" s="132">
        <f>B63+B45+B27+B9</f>
        <v>816.3</v>
      </c>
      <c r="C81" s="132">
        <v>65</v>
      </c>
      <c r="D81" s="132">
        <f>B81/10*C81</f>
        <v>5305.95</v>
      </c>
    </row>
    <row r="82" spans="1:4" ht="14.25">
      <c r="A82" s="128" t="s">
        <v>131</v>
      </c>
      <c r="B82" s="132">
        <f>B64+B46+B28+B10</f>
        <v>346.4</v>
      </c>
      <c r="C82" s="132">
        <v>104</v>
      </c>
      <c r="D82" s="132">
        <f>B82/10*C82</f>
        <v>3602.56</v>
      </c>
    </row>
    <row r="83" spans="1:4" ht="14.25">
      <c r="A83" s="128" t="s">
        <v>132</v>
      </c>
      <c r="B83" s="132">
        <f>B65+B47+B29+B11</f>
        <v>637.6</v>
      </c>
      <c r="C83" s="132">
        <v>60</v>
      </c>
      <c r="D83" s="132">
        <f>B83/10*C83</f>
        <v>3825.6000000000004</v>
      </c>
    </row>
    <row r="84" spans="1:4" ht="14.25">
      <c r="A84" s="128" t="s">
        <v>133</v>
      </c>
      <c r="B84" s="132">
        <f>B66+B48+B30+B12</f>
        <v>147.29999999999998</v>
      </c>
      <c r="C84" s="132">
        <v>55</v>
      </c>
      <c r="D84" s="132">
        <f>B84/10*C84</f>
        <v>810.15</v>
      </c>
    </row>
    <row r="85" spans="1:4" ht="14.25">
      <c r="A85" s="128" t="s">
        <v>134</v>
      </c>
      <c r="B85" s="132">
        <f>B67+B49+B31+B13</f>
        <v>126.5</v>
      </c>
      <c r="C85" s="132">
        <v>60</v>
      </c>
      <c r="D85" s="132">
        <f>B85/10*C85</f>
        <v>759</v>
      </c>
    </row>
    <row r="86" spans="1:4" ht="15">
      <c r="A86" s="126" t="s">
        <v>135</v>
      </c>
      <c r="B86" s="134">
        <f>SUM(B81:B85)</f>
        <v>2074.0999999999995</v>
      </c>
      <c r="C86" s="132"/>
      <c r="D86" s="134">
        <f>D81+D82+D83+D84+D85</f>
        <v>14303.26</v>
      </c>
    </row>
    <row r="87" spans="1:4" ht="14.25">
      <c r="A87" s="128" t="s">
        <v>136</v>
      </c>
      <c r="B87" s="132">
        <f aca="true" t="shared" si="0" ref="B87:B92">B69+B51+B33+B15</f>
        <v>5048.9</v>
      </c>
      <c r="C87" s="132">
        <v>15</v>
      </c>
      <c r="D87" s="132">
        <f>B87/10*C87</f>
        <v>7573.349999999999</v>
      </c>
    </row>
    <row r="88" spans="1:4" ht="14.25">
      <c r="A88" s="128" t="s">
        <v>137</v>
      </c>
      <c r="B88" s="132">
        <f t="shared" si="0"/>
        <v>67300</v>
      </c>
      <c r="C88" s="132">
        <v>3.5</v>
      </c>
      <c r="D88" s="132">
        <f>B88*C88/1000</f>
        <v>235.55</v>
      </c>
    </row>
    <row r="89" spans="1:4" ht="14.25">
      <c r="A89" s="128" t="s">
        <v>138</v>
      </c>
      <c r="B89" s="132">
        <f t="shared" si="0"/>
        <v>75.2</v>
      </c>
      <c r="C89" s="132">
        <v>37.5</v>
      </c>
      <c r="D89" s="132">
        <f>B89/10*C89</f>
        <v>282</v>
      </c>
    </row>
    <row r="90" spans="1:4" ht="14.25">
      <c r="A90" s="128" t="s">
        <v>139</v>
      </c>
      <c r="B90" s="132">
        <f t="shared" si="0"/>
        <v>0</v>
      </c>
      <c r="C90" s="132">
        <v>10</v>
      </c>
      <c r="D90" s="132">
        <f>B90/10*C90</f>
        <v>0</v>
      </c>
    </row>
    <row r="91" spans="1:4" ht="14.25">
      <c r="A91" s="128" t="s">
        <v>140</v>
      </c>
      <c r="B91" s="132">
        <f t="shared" si="0"/>
        <v>0</v>
      </c>
      <c r="C91" s="132">
        <v>12</v>
      </c>
      <c r="D91" s="132">
        <f>B91/10*C91</f>
        <v>0</v>
      </c>
    </row>
    <row r="92" spans="1:4" ht="14.25">
      <c r="A92" s="128" t="s">
        <v>141</v>
      </c>
      <c r="B92" s="132">
        <f t="shared" si="0"/>
        <v>0</v>
      </c>
      <c r="C92" s="132">
        <v>9</v>
      </c>
      <c r="D92" s="132">
        <f>B92/10*C92</f>
        <v>0</v>
      </c>
    </row>
    <row r="93" spans="1:4" ht="15">
      <c r="A93" s="126" t="s">
        <v>142</v>
      </c>
      <c r="B93" s="132"/>
      <c r="C93" s="132"/>
      <c r="D93" s="140">
        <f>D86+D87+D88+D89+D90+D91+D92</f>
        <v>22394.16</v>
      </c>
    </row>
    <row r="95" ht="12.75">
      <c r="A95" s="118" t="s">
        <v>214</v>
      </c>
    </row>
    <row r="97" spans="1:3" ht="12.75">
      <c r="A97" s="141" t="s">
        <v>171</v>
      </c>
      <c r="B97" s="165"/>
      <c r="C97" s="164" t="s">
        <v>147</v>
      </c>
    </row>
    <row r="98" spans="1:4" ht="12.75">
      <c r="A98" s="141" t="s">
        <v>168</v>
      </c>
      <c r="C98" s="164"/>
      <c r="D98" s="142"/>
    </row>
    <row r="99" ht="12.75">
      <c r="D99" s="143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8"/>
  <sheetViews>
    <sheetView zoomScalePageLayoutView="0" workbookViewId="0" topLeftCell="A1">
      <selection activeCell="M85" sqref="M85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96"/>
      <c r="B1" s="280"/>
      <c r="C1" s="280"/>
      <c r="D1" s="280"/>
      <c r="E1" s="280"/>
      <c r="F1" s="280"/>
      <c r="G1" s="280"/>
      <c r="H1" s="280"/>
      <c r="I1" s="280"/>
    </row>
    <row r="2" spans="1:9" ht="15">
      <c r="A2" s="292" t="s">
        <v>0</v>
      </c>
      <c r="B2" s="292"/>
      <c r="C2" s="292"/>
      <c r="D2" s="292"/>
      <c r="E2" s="292"/>
      <c r="F2" s="292"/>
      <c r="G2" s="292"/>
      <c r="H2" s="292"/>
      <c r="I2" s="292"/>
    </row>
    <row r="3" spans="1:9" ht="15">
      <c r="A3" s="292" t="s">
        <v>262</v>
      </c>
      <c r="B3" s="297"/>
      <c r="C3" s="297"/>
      <c r="D3" s="297"/>
      <c r="E3" s="297"/>
      <c r="F3" s="297"/>
      <c r="G3" s="297"/>
      <c r="H3" s="297"/>
      <c r="I3" s="297"/>
    </row>
    <row r="5" spans="1:9" ht="30" customHeight="1">
      <c r="A5" s="298" t="s">
        <v>1</v>
      </c>
      <c r="B5" s="300" t="s">
        <v>2</v>
      </c>
      <c r="C5" s="4" t="s">
        <v>3</v>
      </c>
      <c r="D5" s="11" t="s">
        <v>115</v>
      </c>
      <c r="E5" s="11" t="s">
        <v>246</v>
      </c>
      <c r="F5" s="4" t="s">
        <v>248</v>
      </c>
      <c r="G5" s="17" t="s">
        <v>4</v>
      </c>
      <c r="H5" s="17" t="s">
        <v>4</v>
      </c>
      <c r="I5" s="18" t="s">
        <v>4</v>
      </c>
    </row>
    <row r="6" spans="1:9" ht="35.25" thickBot="1">
      <c r="A6" s="299"/>
      <c r="B6" s="301"/>
      <c r="C6" s="46" t="s">
        <v>205</v>
      </c>
      <c r="D6" s="47" t="s">
        <v>206</v>
      </c>
      <c r="E6" s="47" t="s">
        <v>263</v>
      </c>
      <c r="F6" s="46" t="s">
        <v>263</v>
      </c>
      <c r="G6" s="48" t="s">
        <v>264</v>
      </c>
      <c r="H6" s="48" t="s">
        <v>265</v>
      </c>
      <c r="I6" s="49" t="s">
        <v>266</v>
      </c>
    </row>
    <row r="7" spans="1:11" ht="26.25">
      <c r="A7" s="293">
        <v>1</v>
      </c>
      <c r="B7" s="50" t="s">
        <v>5</v>
      </c>
      <c r="C7" s="51">
        <v>628</v>
      </c>
      <c r="D7" s="52">
        <v>410</v>
      </c>
      <c r="E7" s="52">
        <v>399</v>
      </c>
      <c r="F7" s="53">
        <v>389</v>
      </c>
      <c r="G7" s="54">
        <f>F7/E7*100</f>
        <v>97.4937343358396</v>
      </c>
      <c r="H7" s="55">
        <f>F7/D7*100</f>
        <v>94.8780487804878</v>
      </c>
      <c r="I7" s="56">
        <f>F7/C7*100</f>
        <v>61.94267515923567</v>
      </c>
      <c r="J7">
        <v>396</v>
      </c>
      <c r="K7">
        <v>2</v>
      </c>
    </row>
    <row r="8" spans="1:9" ht="15">
      <c r="A8" s="294"/>
      <c r="B8" s="7" t="s">
        <v>6</v>
      </c>
      <c r="C8" s="6">
        <v>13</v>
      </c>
      <c r="D8" s="10">
        <v>3</v>
      </c>
      <c r="E8" s="10">
        <v>6</v>
      </c>
      <c r="F8" s="6">
        <v>5</v>
      </c>
      <c r="G8" s="19">
        <f>F8/E8*100</f>
        <v>83.33333333333334</v>
      </c>
      <c r="H8" s="20">
        <f aca="true" t="shared" si="0" ref="H8:H74">F8/D8*100</f>
        <v>166.66666666666669</v>
      </c>
      <c r="I8" s="57">
        <f aca="true" t="shared" si="1" ref="I8:I74">F8/C8*100</f>
        <v>38.46153846153847</v>
      </c>
    </row>
    <row r="9" spans="1:9" ht="15">
      <c r="A9" s="294"/>
      <c r="B9" s="39" t="s">
        <v>113</v>
      </c>
      <c r="C9" s="40">
        <v>0</v>
      </c>
      <c r="D9" s="41">
        <v>0</v>
      </c>
      <c r="E9" s="41">
        <v>0</v>
      </c>
      <c r="F9" s="42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11" ht="15.75" thickBot="1">
      <c r="A10" s="295"/>
      <c r="B10" s="58" t="s">
        <v>7</v>
      </c>
      <c r="C10" s="59">
        <v>3</v>
      </c>
      <c r="D10" s="60">
        <v>-3</v>
      </c>
      <c r="E10" s="60">
        <v>0</v>
      </c>
      <c r="F10" s="59">
        <v>-14</v>
      </c>
      <c r="G10" s="61" t="e">
        <f aca="true" t="shared" si="2" ref="G10:G75">F10/E10*100</f>
        <v>#DIV/0!</v>
      </c>
      <c r="H10" s="62">
        <f t="shared" si="0"/>
        <v>466.6666666666667</v>
      </c>
      <c r="I10" s="63">
        <f t="shared" si="1"/>
        <v>-466.6666666666667</v>
      </c>
      <c r="K10">
        <v>-9</v>
      </c>
    </row>
    <row r="11" spans="1:9" ht="15">
      <c r="A11" s="293">
        <v>2</v>
      </c>
      <c r="B11" s="64" t="s">
        <v>8</v>
      </c>
      <c r="C11" s="51">
        <v>290</v>
      </c>
      <c r="D11" s="52">
        <v>343</v>
      </c>
      <c r="E11" s="52">
        <v>269</v>
      </c>
      <c r="F11" s="171">
        <v>269</v>
      </c>
      <c r="G11" s="54">
        <f t="shared" si="2"/>
        <v>100</v>
      </c>
      <c r="H11" s="55">
        <f t="shared" si="0"/>
        <v>78.4256559766764</v>
      </c>
      <c r="I11" s="56">
        <f t="shared" si="1"/>
        <v>92.75862068965517</v>
      </c>
    </row>
    <row r="12" spans="1:10" ht="15">
      <c r="A12" s="294"/>
      <c r="B12" s="7" t="s">
        <v>9</v>
      </c>
      <c r="C12" s="6">
        <v>159</v>
      </c>
      <c r="D12" s="10">
        <v>315</v>
      </c>
      <c r="E12" s="10">
        <v>254</v>
      </c>
      <c r="F12" s="172">
        <v>254</v>
      </c>
      <c r="G12" s="19">
        <f t="shared" si="2"/>
        <v>100</v>
      </c>
      <c r="H12" s="20">
        <f t="shared" si="0"/>
        <v>80.63492063492063</v>
      </c>
      <c r="I12" s="57">
        <f t="shared" si="1"/>
        <v>159.74842767295598</v>
      </c>
      <c r="J12" t="s">
        <v>243</v>
      </c>
    </row>
    <row r="13" spans="1:9" ht="15">
      <c r="A13" s="294"/>
      <c r="B13" s="7" t="s">
        <v>10</v>
      </c>
      <c r="C13" s="6">
        <v>17</v>
      </c>
      <c r="D13" s="10">
        <v>10</v>
      </c>
      <c r="E13" s="10">
        <v>10</v>
      </c>
      <c r="F13" s="172">
        <v>10</v>
      </c>
      <c r="G13" s="19">
        <f t="shared" si="2"/>
        <v>100</v>
      </c>
      <c r="H13" s="20">
        <f t="shared" si="0"/>
        <v>100</v>
      </c>
      <c r="I13" s="57">
        <f t="shared" si="1"/>
        <v>58.82352941176471</v>
      </c>
    </row>
    <row r="14" spans="1:9" ht="15">
      <c r="A14" s="294"/>
      <c r="B14" s="7" t="s">
        <v>11</v>
      </c>
      <c r="C14" s="6">
        <v>15</v>
      </c>
      <c r="D14" s="10">
        <v>7</v>
      </c>
      <c r="E14" s="10">
        <v>5</v>
      </c>
      <c r="F14" s="172">
        <v>5</v>
      </c>
      <c r="G14" s="19">
        <f t="shared" si="2"/>
        <v>100</v>
      </c>
      <c r="H14" s="20">
        <f t="shared" si="0"/>
        <v>71.42857142857143</v>
      </c>
      <c r="I14" s="57">
        <f t="shared" si="1"/>
        <v>33.33333333333333</v>
      </c>
    </row>
    <row r="15" spans="1:9" ht="26.25">
      <c r="A15" s="294"/>
      <c r="B15" s="8" t="s">
        <v>12</v>
      </c>
      <c r="C15" s="6">
        <f>C12+C14</f>
        <v>174</v>
      </c>
      <c r="D15" s="6">
        <f>D12+D14</f>
        <v>322</v>
      </c>
      <c r="E15" s="6">
        <f>E12+E14</f>
        <v>259</v>
      </c>
      <c r="F15" s="173">
        <f>F12+F14</f>
        <v>259</v>
      </c>
      <c r="G15" s="19">
        <f t="shared" si="2"/>
        <v>100</v>
      </c>
      <c r="H15" s="20">
        <f t="shared" si="0"/>
        <v>80.43478260869566</v>
      </c>
      <c r="I15" s="57">
        <f t="shared" si="1"/>
        <v>148.85057471264366</v>
      </c>
    </row>
    <row r="16" spans="1:9" ht="26.25">
      <c r="A16" s="294"/>
      <c r="B16" s="23" t="s">
        <v>13</v>
      </c>
      <c r="C16" s="24">
        <f>C14/C15</f>
        <v>0.08620689655172414</v>
      </c>
      <c r="D16" s="24">
        <f>D14/D15</f>
        <v>0.021739130434782608</v>
      </c>
      <c r="E16" s="24">
        <f>E14/E15</f>
        <v>0.019305019305019305</v>
      </c>
      <c r="F16" s="24">
        <f>F14/F15</f>
        <v>0.019305019305019305</v>
      </c>
      <c r="G16" s="19">
        <f t="shared" si="2"/>
        <v>100</v>
      </c>
      <c r="H16" s="20">
        <f t="shared" si="0"/>
        <v>88.8030888030888</v>
      </c>
      <c r="I16" s="57">
        <f t="shared" si="1"/>
        <v>22.39382239382239</v>
      </c>
    </row>
    <row r="17" spans="1:9" ht="15.75" thickBot="1">
      <c r="A17" s="295"/>
      <c r="B17" s="65" t="s">
        <v>14</v>
      </c>
      <c r="C17" s="66">
        <f>C13/C15</f>
        <v>0.09770114942528736</v>
      </c>
      <c r="D17" s="66">
        <f>D13/D15</f>
        <v>0.031055900621118012</v>
      </c>
      <c r="E17" s="66">
        <f>E13/E15</f>
        <v>0.03861003861003861</v>
      </c>
      <c r="F17" s="66">
        <f>F13/F15</f>
        <v>0.03861003861003861</v>
      </c>
      <c r="G17" s="61">
        <f t="shared" si="2"/>
        <v>100</v>
      </c>
      <c r="H17" s="62">
        <f t="shared" si="0"/>
        <v>124.32432432432432</v>
      </c>
      <c r="I17" s="63">
        <f t="shared" si="1"/>
        <v>39.518510106745396</v>
      </c>
    </row>
    <row r="18" spans="1:9" ht="15">
      <c r="A18" s="293">
        <v>3</v>
      </c>
      <c r="B18" s="64" t="s">
        <v>15</v>
      </c>
      <c r="C18" s="51">
        <v>1221.12</v>
      </c>
      <c r="D18" s="52">
        <v>26800</v>
      </c>
      <c r="E18" s="176">
        <v>26800</v>
      </c>
      <c r="F18" s="53">
        <v>26800</v>
      </c>
      <c r="G18" s="54">
        <f t="shared" si="2"/>
        <v>100</v>
      </c>
      <c r="H18" s="55">
        <f t="shared" si="0"/>
        <v>100</v>
      </c>
      <c r="I18" s="56">
        <f t="shared" si="1"/>
        <v>2194.706498951782</v>
      </c>
    </row>
    <row r="19" spans="1:10" ht="26.25" thickBot="1">
      <c r="A19" s="295"/>
      <c r="B19" s="69" t="s">
        <v>16</v>
      </c>
      <c r="C19" s="70">
        <f>C18/C12/9*1000</f>
        <v>853.3333333333333</v>
      </c>
      <c r="D19" s="70">
        <f>D18/D12/9*1000</f>
        <v>9453.26278659612</v>
      </c>
      <c r="E19" s="70">
        <f>E18/E12/9*1000</f>
        <v>11723.534558180227</v>
      </c>
      <c r="F19" s="70">
        <f>F18/F12/9*1000</f>
        <v>11723.534558180227</v>
      </c>
      <c r="G19" s="61">
        <f t="shared" si="2"/>
        <v>100</v>
      </c>
      <c r="H19" s="62">
        <f t="shared" si="0"/>
        <v>124.01574803149605</v>
      </c>
      <c r="I19" s="63">
        <f t="shared" si="1"/>
        <v>1373.8517060367456</v>
      </c>
      <c r="J19" s="185"/>
    </row>
    <row r="20" spans="1:9" ht="26.25">
      <c r="A20" s="293">
        <v>4</v>
      </c>
      <c r="B20" s="50" t="s">
        <v>20</v>
      </c>
      <c r="C20" s="51">
        <v>30000</v>
      </c>
      <c r="D20" s="52">
        <v>40150</v>
      </c>
      <c r="E20" s="176">
        <v>40000</v>
      </c>
      <c r="F20" s="53">
        <v>40150</v>
      </c>
      <c r="G20" s="54">
        <f t="shared" si="2"/>
        <v>100.37499999999999</v>
      </c>
      <c r="H20" s="55">
        <f t="shared" si="0"/>
        <v>100</v>
      </c>
      <c r="I20" s="56">
        <f t="shared" si="1"/>
        <v>133.83333333333334</v>
      </c>
    </row>
    <row r="21" spans="1:9" ht="15.75" thickBot="1">
      <c r="A21" s="295"/>
      <c r="B21" s="74" t="s">
        <v>17</v>
      </c>
      <c r="C21" s="75">
        <f>C20/C7/9*1000</f>
        <v>5307.855626326965</v>
      </c>
      <c r="D21" s="75">
        <f>D20/D7/9*1000</f>
        <v>10880.758807588074</v>
      </c>
      <c r="E21" s="75">
        <f>E20/E7/9*1000</f>
        <v>11138.95850737956</v>
      </c>
      <c r="F21" s="75">
        <f>F20/F7/9*1000</f>
        <v>11468.151956583833</v>
      </c>
      <c r="G21" s="61">
        <f t="shared" si="2"/>
        <v>102.95533419023135</v>
      </c>
      <c r="H21" s="62">
        <f t="shared" si="0"/>
        <v>105.39845758354758</v>
      </c>
      <c r="I21" s="78">
        <f t="shared" si="1"/>
        <v>216.0599828620394</v>
      </c>
    </row>
    <row r="22" spans="1:9" ht="39">
      <c r="A22" s="293">
        <v>5</v>
      </c>
      <c r="B22" s="79" t="s">
        <v>18</v>
      </c>
      <c r="C22" s="51">
        <v>170</v>
      </c>
      <c r="D22" s="52">
        <v>52</v>
      </c>
      <c r="E22" s="52">
        <v>50</v>
      </c>
      <c r="F22" s="73">
        <v>52</v>
      </c>
      <c r="G22" s="54">
        <f t="shared" si="2"/>
        <v>104</v>
      </c>
      <c r="H22" s="55">
        <f t="shared" si="0"/>
        <v>100</v>
      </c>
      <c r="I22" s="80">
        <f t="shared" si="1"/>
        <v>30.58823529411765</v>
      </c>
    </row>
    <row r="23" spans="1:9" ht="27" thickBot="1">
      <c r="A23" s="295"/>
      <c r="B23" s="81" t="s">
        <v>21</v>
      </c>
      <c r="C23" s="70">
        <f>C22/C7*100</f>
        <v>27.070063694267514</v>
      </c>
      <c r="D23" s="70">
        <f>D22/D7*100</f>
        <v>12.682926829268293</v>
      </c>
      <c r="E23" s="70">
        <f>E22/E7*100</f>
        <v>12.531328320802004</v>
      </c>
      <c r="F23" s="70">
        <f>F22/F7*100</f>
        <v>13.367609254498714</v>
      </c>
      <c r="G23" s="61">
        <f t="shared" si="2"/>
        <v>106.67352185089973</v>
      </c>
      <c r="H23" s="62">
        <f t="shared" si="0"/>
        <v>105.39845758354754</v>
      </c>
      <c r="I23" s="78">
        <f t="shared" si="1"/>
        <v>49.381521246030545</v>
      </c>
    </row>
    <row r="24" spans="1:9" ht="36.75" customHeight="1">
      <c r="A24" s="302">
        <v>6</v>
      </c>
      <c r="B24" s="271" t="s">
        <v>19</v>
      </c>
      <c r="C24" s="272"/>
      <c r="D24" s="171"/>
      <c r="E24" s="171"/>
      <c r="F24" s="272"/>
      <c r="G24" s="54"/>
      <c r="H24" s="55"/>
      <c r="I24" s="80"/>
    </row>
    <row r="25" spans="1:9" ht="15">
      <c r="A25" s="303"/>
      <c r="B25" s="9" t="s">
        <v>23</v>
      </c>
      <c r="C25" s="6"/>
      <c r="D25" s="10">
        <v>10</v>
      </c>
      <c r="E25" s="10"/>
      <c r="F25" s="13"/>
      <c r="G25" s="19" t="e">
        <f t="shared" si="2"/>
        <v>#DIV/0!</v>
      </c>
      <c r="H25" s="20">
        <f t="shared" si="0"/>
        <v>0</v>
      </c>
      <c r="I25" s="83" t="e">
        <f t="shared" si="1"/>
        <v>#DIV/0!</v>
      </c>
    </row>
    <row r="26" spans="1:9" ht="15">
      <c r="A26" s="303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303"/>
      <c r="B27" s="7" t="s">
        <v>207</v>
      </c>
      <c r="C27" s="6"/>
      <c r="D27" s="10"/>
      <c r="E27" s="10"/>
      <c r="F27" s="13"/>
      <c r="G27" s="19" t="e">
        <f t="shared" si="2"/>
        <v>#DIV/0!</v>
      </c>
      <c r="H27" s="20" t="e">
        <f t="shared" si="0"/>
        <v>#DIV/0!</v>
      </c>
      <c r="I27" s="83" t="e">
        <f t="shared" si="1"/>
        <v>#DIV/0!</v>
      </c>
    </row>
    <row r="28" spans="1:9" ht="15">
      <c r="A28" s="303"/>
      <c r="B28" s="7" t="s">
        <v>25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303"/>
      <c r="B29" s="7" t="s">
        <v>26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303"/>
      <c r="B30" s="7" t="s">
        <v>27</v>
      </c>
      <c r="C30" s="6"/>
      <c r="D30" s="10"/>
      <c r="E30" s="10"/>
      <c r="F30" s="13"/>
      <c r="G30" s="19" t="e">
        <f t="shared" si="2"/>
        <v>#DIV/0!</v>
      </c>
      <c r="H30" s="20" t="e">
        <f t="shared" si="0"/>
        <v>#DIV/0!</v>
      </c>
      <c r="I30" s="83" t="e">
        <f t="shared" si="1"/>
        <v>#DIV/0!</v>
      </c>
    </row>
    <row r="31" spans="1:9" ht="15">
      <c r="A31" s="303"/>
      <c r="B31" s="8" t="s">
        <v>208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303"/>
      <c r="B32" s="7" t="s">
        <v>29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303"/>
      <c r="B33" s="7" t="s">
        <v>30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303"/>
      <c r="B34" s="28" t="s">
        <v>31</v>
      </c>
      <c r="C34" s="32">
        <f>SUM(C35:C43)</f>
        <v>151.2</v>
      </c>
      <c r="D34" s="32">
        <f>SUM(D35:D43)</f>
        <v>380</v>
      </c>
      <c r="E34" s="32">
        <f>SUM(E35:E43)</f>
        <v>0</v>
      </c>
      <c r="F34" s="32">
        <f>SUM(F35:F43)</f>
        <v>0</v>
      </c>
      <c r="G34" s="19" t="e">
        <f t="shared" si="2"/>
        <v>#DIV/0!</v>
      </c>
      <c r="H34" s="20">
        <f t="shared" si="0"/>
        <v>0</v>
      </c>
      <c r="I34" s="83">
        <f t="shared" si="1"/>
        <v>0</v>
      </c>
    </row>
    <row r="35" spans="1:9" ht="15">
      <c r="A35" s="303"/>
      <c r="B35" s="7" t="s">
        <v>32</v>
      </c>
      <c r="C35" s="6">
        <v>151.2</v>
      </c>
      <c r="D35" s="6">
        <v>380</v>
      </c>
      <c r="E35" s="10"/>
      <c r="F35" s="10"/>
      <c r="G35" s="19" t="e">
        <f t="shared" si="2"/>
        <v>#DIV/0!</v>
      </c>
      <c r="H35" s="20">
        <f t="shared" si="0"/>
        <v>0</v>
      </c>
      <c r="I35" s="83">
        <f t="shared" si="1"/>
        <v>0</v>
      </c>
    </row>
    <row r="36" spans="1:9" ht="15">
      <c r="A36" s="303"/>
      <c r="B36" s="7" t="s">
        <v>33</v>
      </c>
      <c r="C36" s="6"/>
      <c r="D36" s="6"/>
      <c r="E36" s="10"/>
      <c r="F36" s="6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303"/>
      <c r="B37" s="7" t="s">
        <v>207</v>
      </c>
      <c r="C37" s="6"/>
      <c r="D37" s="6"/>
      <c r="E37" s="10"/>
      <c r="F37" s="6"/>
      <c r="G37" s="19" t="e">
        <f t="shared" si="2"/>
        <v>#DIV/0!</v>
      </c>
      <c r="H37" s="20" t="e">
        <f t="shared" si="0"/>
        <v>#DIV/0!</v>
      </c>
      <c r="I37" s="83" t="e">
        <f t="shared" si="1"/>
        <v>#DIV/0!</v>
      </c>
    </row>
    <row r="38" spans="1:9" ht="15">
      <c r="A38" s="303"/>
      <c r="B38" s="7" t="s">
        <v>35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303"/>
      <c r="B39" s="7" t="s">
        <v>36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303"/>
      <c r="B40" s="7" t="s">
        <v>37</v>
      </c>
      <c r="C40" s="6"/>
      <c r="D40" s="6"/>
      <c r="E40" s="10"/>
      <c r="F40" s="6"/>
      <c r="G40" s="19" t="e">
        <f t="shared" si="2"/>
        <v>#DIV/0!</v>
      </c>
      <c r="H40" s="20" t="e">
        <f t="shared" si="0"/>
        <v>#DIV/0!</v>
      </c>
      <c r="I40" s="83" t="e">
        <f t="shared" si="1"/>
        <v>#DIV/0!</v>
      </c>
    </row>
    <row r="41" spans="1:9" ht="15">
      <c r="A41" s="303"/>
      <c r="B41" s="8" t="s">
        <v>204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303"/>
      <c r="B42" s="7" t="s">
        <v>38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303"/>
      <c r="B43" s="7" t="s">
        <v>39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303"/>
      <c r="B44" s="23" t="s">
        <v>40</v>
      </c>
      <c r="C44" s="32">
        <f>C45+C46+C47</f>
        <v>13889.5</v>
      </c>
      <c r="D44" s="32">
        <f>D45+D46+D47</f>
        <v>43731.755000000005</v>
      </c>
      <c r="E44" s="32">
        <f>E45+E46+E47</f>
        <v>39303</v>
      </c>
      <c r="F44" s="32">
        <f>F45+F46+F47</f>
        <v>35511.14</v>
      </c>
      <c r="G44" s="19">
        <f t="shared" si="2"/>
        <v>90.35223774266595</v>
      </c>
      <c r="H44" s="20">
        <f t="shared" si="0"/>
        <v>81.20218363063636</v>
      </c>
      <c r="I44" s="83">
        <f t="shared" si="1"/>
        <v>255.6689585658231</v>
      </c>
    </row>
    <row r="45" spans="1:9" ht="15">
      <c r="A45" s="303"/>
      <c r="B45" s="7" t="s">
        <v>170</v>
      </c>
      <c r="C45" s="6">
        <v>1192</v>
      </c>
      <c r="D45" s="10">
        <v>0</v>
      </c>
      <c r="E45" s="15">
        <v>0</v>
      </c>
      <c r="F45" s="33">
        <v>0</v>
      </c>
      <c r="G45" s="19" t="e">
        <f t="shared" si="2"/>
        <v>#DIV/0!</v>
      </c>
      <c r="H45" s="20" t="e">
        <f t="shared" si="0"/>
        <v>#DIV/0!</v>
      </c>
      <c r="I45" s="83">
        <f t="shared" si="1"/>
        <v>0</v>
      </c>
    </row>
    <row r="46" spans="1:9" ht="15">
      <c r="A46" s="303"/>
      <c r="B46" s="7" t="s">
        <v>41</v>
      </c>
      <c r="C46" s="6">
        <v>1105</v>
      </c>
      <c r="D46" s="10">
        <v>13177.75</v>
      </c>
      <c r="E46" s="15">
        <v>9303</v>
      </c>
      <c r="F46" s="169">
        <v>6450.69</v>
      </c>
      <c r="G46" s="19">
        <f t="shared" si="2"/>
        <v>69.33989035794905</v>
      </c>
      <c r="H46" s="20">
        <f t="shared" si="0"/>
        <v>48.951376373053066</v>
      </c>
      <c r="I46" s="83">
        <f t="shared" si="1"/>
        <v>583.772850678733</v>
      </c>
    </row>
    <row r="47" spans="1:9" ht="15">
      <c r="A47" s="303"/>
      <c r="B47" s="7" t="s">
        <v>42</v>
      </c>
      <c r="C47" s="6">
        <v>11592.5</v>
      </c>
      <c r="D47" s="10">
        <v>30554.005</v>
      </c>
      <c r="E47" s="15">
        <v>30000</v>
      </c>
      <c r="F47" s="169">
        <v>29060.45</v>
      </c>
      <c r="G47" s="19">
        <f>F47/E47*100</f>
        <v>96.86816666666667</v>
      </c>
      <c r="H47" s="20">
        <f>F47/D47*100</f>
        <v>95.11175376190454</v>
      </c>
      <c r="I47" s="83">
        <f>F47/C47*100</f>
        <v>250.68320034505066</v>
      </c>
    </row>
    <row r="48" spans="1:9" ht="15">
      <c r="A48" s="303"/>
      <c r="B48" s="28" t="s">
        <v>43</v>
      </c>
      <c r="C48" s="32">
        <f>C44+C34</f>
        <v>14040.7</v>
      </c>
      <c r="D48" s="32">
        <f>D44+D34</f>
        <v>44111.755000000005</v>
      </c>
      <c r="E48" s="32">
        <v>39303</v>
      </c>
      <c r="F48" s="32">
        <v>35511.14</v>
      </c>
      <c r="G48" s="19">
        <f>F48/E48*100</f>
        <v>90.35223774266595</v>
      </c>
      <c r="H48" s="20">
        <f>F48/D48*100</f>
        <v>80.50266873308486</v>
      </c>
      <c r="I48" s="83">
        <f>F48/C48*100</f>
        <v>252.91573781933948</v>
      </c>
    </row>
    <row r="49" spans="1:9" ht="15">
      <c r="A49" s="303"/>
      <c r="B49" s="28" t="s">
        <v>17</v>
      </c>
      <c r="C49" s="21">
        <f>C47/C7/9*1000</f>
        <v>2051.0438782731776</v>
      </c>
      <c r="D49" s="21">
        <f>D47/D7/9*1000</f>
        <v>8280.218157181573</v>
      </c>
      <c r="E49" s="21">
        <v>8354.218880534669</v>
      </c>
      <c r="F49" s="21">
        <v>8092.578668894457</v>
      </c>
      <c r="G49" s="19">
        <f t="shared" si="2"/>
        <v>96.86816666666667</v>
      </c>
      <c r="H49" s="20">
        <f t="shared" si="0"/>
        <v>97.73388231173146</v>
      </c>
      <c r="I49" s="83">
        <f t="shared" si="1"/>
        <v>394.55902209697194</v>
      </c>
    </row>
    <row r="50" spans="1:9" ht="15">
      <c r="A50" s="303"/>
      <c r="B50" s="39" t="s">
        <v>117</v>
      </c>
      <c r="C50" s="43"/>
      <c r="D50" s="44">
        <v>12762</v>
      </c>
      <c r="E50" s="44">
        <v>10000</v>
      </c>
      <c r="F50" s="45">
        <v>13089</v>
      </c>
      <c r="G50" s="19">
        <f>F50/E50*100</f>
        <v>130.89</v>
      </c>
      <c r="H50" s="20">
        <f>F50/D50*100</f>
        <v>102.56229431123649</v>
      </c>
      <c r="I50" s="83" t="e">
        <f>F50/C50*100</f>
        <v>#DIV/0!</v>
      </c>
    </row>
    <row r="51" spans="1:9" ht="15.75" thickBot="1">
      <c r="A51" s="304"/>
      <c r="B51" s="84" t="s">
        <v>118</v>
      </c>
      <c r="C51" s="85"/>
      <c r="D51" s="86">
        <v>22599.63</v>
      </c>
      <c r="E51" s="86">
        <v>20000</v>
      </c>
      <c r="F51" s="87">
        <v>18904.2</v>
      </c>
      <c r="G51" s="61">
        <f>F51/E51*100</f>
        <v>94.521</v>
      </c>
      <c r="H51" s="62">
        <f>F51/D51*100</f>
        <v>83.64827211772936</v>
      </c>
      <c r="I51" s="78" t="e">
        <f>F51/C51*100</f>
        <v>#DIV/0!</v>
      </c>
    </row>
    <row r="52" spans="1:9" ht="26.25">
      <c r="A52" s="293">
        <v>7</v>
      </c>
      <c r="B52" s="88" t="s">
        <v>44</v>
      </c>
      <c r="C52" s="89">
        <f>C47/C53</f>
        <v>445.86538461538464</v>
      </c>
      <c r="D52" s="89">
        <f>D47/D53</f>
        <v>1328.435</v>
      </c>
      <c r="E52" s="89">
        <f>E47/E53</f>
        <v>1578.9473684210527</v>
      </c>
      <c r="F52" s="89">
        <f>F47/F53</f>
        <v>1529.4973684210527</v>
      </c>
      <c r="G52" s="54">
        <f t="shared" si="2"/>
        <v>96.86816666666667</v>
      </c>
      <c r="H52" s="55">
        <f t="shared" si="0"/>
        <v>115.13528086967393</v>
      </c>
      <c r="I52" s="80">
        <f t="shared" si="1"/>
        <v>343.04016889322725</v>
      </c>
    </row>
    <row r="53" spans="1:9" ht="52.5" thickBot="1">
      <c r="A53" s="295"/>
      <c r="B53" s="92" t="s">
        <v>45</v>
      </c>
      <c r="C53" s="59">
        <v>26</v>
      </c>
      <c r="D53" s="60">
        <v>23</v>
      </c>
      <c r="E53" s="60">
        <v>19</v>
      </c>
      <c r="F53" s="60">
        <v>19</v>
      </c>
      <c r="G53" s="61">
        <f t="shared" si="2"/>
        <v>100</v>
      </c>
      <c r="H53" s="62">
        <f t="shared" si="0"/>
        <v>82.6086956521739</v>
      </c>
      <c r="I53" s="78">
        <f t="shared" si="1"/>
        <v>73.07692307692307</v>
      </c>
    </row>
    <row r="54" spans="1:9" ht="15">
      <c r="A54" s="293">
        <v>8</v>
      </c>
      <c r="B54" s="93" t="s">
        <v>46</v>
      </c>
      <c r="C54" s="51">
        <v>650</v>
      </c>
      <c r="D54" s="52">
        <v>12090</v>
      </c>
      <c r="E54" s="52">
        <v>12500</v>
      </c>
      <c r="F54" s="52">
        <v>12500</v>
      </c>
      <c r="G54" s="54">
        <f t="shared" si="2"/>
        <v>100</v>
      </c>
      <c r="H54" s="55">
        <f t="shared" si="0"/>
        <v>103.3912324234905</v>
      </c>
      <c r="I54" s="80">
        <f t="shared" si="1"/>
        <v>1923.076923076923</v>
      </c>
    </row>
    <row r="55" spans="1:9" ht="15.75" thickBot="1">
      <c r="A55" s="295"/>
      <c r="B55" s="74" t="s">
        <v>17</v>
      </c>
      <c r="C55" s="70">
        <f>C54/C7/9*1000</f>
        <v>115.00353857041756</v>
      </c>
      <c r="D55" s="70">
        <f>D54/D7/9*1000</f>
        <v>3276.4227642276423</v>
      </c>
      <c r="E55" s="70">
        <f>E54/E7/9*1000</f>
        <v>3480.9245335561127</v>
      </c>
      <c r="F55" s="70">
        <f>F54/F7/9*1000</f>
        <v>3570.408454727221</v>
      </c>
      <c r="G55" s="61">
        <f t="shared" si="2"/>
        <v>102.57069408740361</v>
      </c>
      <c r="H55" s="62">
        <f t="shared" si="0"/>
        <v>108.97276425097971</v>
      </c>
      <c r="I55" s="78">
        <f t="shared" si="1"/>
        <v>3104.607474787423</v>
      </c>
    </row>
    <row r="56" spans="1:9" ht="15">
      <c r="A56" s="293">
        <v>9</v>
      </c>
      <c r="B56" s="94" t="s">
        <v>47</v>
      </c>
      <c r="C56" s="95">
        <f>C58+C66+C67+C68+C69+C72+C73+C74+C75+C76+C77+C78</f>
        <v>166</v>
      </c>
      <c r="D56" s="95">
        <f>D58+D66+D67+D68+D69+D72+D73+D74+D75+D76+D77+D78</f>
        <v>1806.45</v>
      </c>
      <c r="E56" s="95">
        <f>E58+E66+E67+E68+E69+E72+E73+E74+E75+E76+E77+E78</f>
        <v>1943.45</v>
      </c>
      <c r="F56" s="95">
        <f>F58+F66+F67+F68+F69+F72+F73+F74+F75+F76+F77+F78</f>
        <v>1852.3500000000001</v>
      </c>
      <c r="G56" s="54">
        <f t="shared" si="2"/>
        <v>95.3124598008696</v>
      </c>
      <c r="H56" s="55">
        <f t="shared" si="0"/>
        <v>102.54089512579922</v>
      </c>
      <c r="I56" s="80">
        <f t="shared" si="1"/>
        <v>1115.8734939759038</v>
      </c>
    </row>
    <row r="57" spans="1:9" ht="15">
      <c r="A57" s="294"/>
      <c r="B57" s="28" t="s">
        <v>17</v>
      </c>
      <c r="C57" s="21">
        <f>C56/C7*1000/9</f>
        <v>29.370134465675864</v>
      </c>
      <c r="D57" s="21">
        <f>D56/D7*1000/9</f>
        <v>489.5528455284553</v>
      </c>
      <c r="E57" s="21">
        <f>E56/E7*1000/9</f>
        <v>541.2002227791702</v>
      </c>
      <c r="F57" s="21">
        <f>F56/F7*1000/9</f>
        <v>529.0916880891175</v>
      </c>
      <c r="G57" s="19">
        <f t="shared" si="2"/>
        <v>97.7626515695295</v>
      </c>
      <c r="H57" s="20">
        <f t="shared" si="0"/>
        <v>108.07652185495549</v>
      </c>
      <c r="I57" s="83">
        <f t="shared" si="1"/>
        <v>1801.46157896367</v>
      </c>
    </row>
    <row r="58" spans="1:9" ht="15">
      <c r="A58" s="294"/>
      <c r="B58" s="28" t="s">
        <v>48</v>
      </c>
      <c r="C58" s="32">
        <f>SUM(C59:C65)</f>
        <v>0</v>
      </c>
      <c r="D58" s="32">
        <f>SUM(D59:D65)</f>
        <v>0</v>
      </c>
      <c r="E58" s="32">
        <f>SUM(E59:E65)</f>
        <v>0</v>
      </c>
      <c r="F58" s="32">
        <f>SUM(F59:F65)</f>
        <v>0</v>
      </c>
      <c r="G58" s="19" t="e">
        <f t="shared" si="2"/>
        <v>#DIV/0!</v>
      </c>
      <c r="H58" s="20" t="e">
        <f t="shared" si="0"/>
        <v>#DIV/0!</v>
      </c>
      <c r="I58" s="83" t="e">
        <f t="shared" si="1"/>
        <v>#DIV/0!</v>
      </c>
    </row>
    <row r="59" spans="1:9" ht="15">
      <c r="A59" s="294"/>
      <c r="B59" s="7" t="s">
        <v>49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94"/>
      <c r="B60" s="7" t="s">
        <v>209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94"/>
      <c r="B61" s="7" t="s">
        <v>51</v>
      </c>
      <c r="C61" s="6"/>
      <c r="D61" s="6"/>
      <c r="E61" s="168"/>
      <c r="F61" s="170"/>
      <c r="G61" s="19" t="e">
        <f t="shared" si="2"/>
        <v>#DIV/0!</v>
      </c>
      <c r="H61" s="20" t="e">
        <f t="shared" si="0"/>
        <v>#DIV/0!</v>
      </c>
      <c r="I61" s="83" t="e">
        <f t="shared" si="1"/>
        <v>#DIV/0!</v>
      </c>
    </row>
    <row r="62" spans="1:9" ht="15">
      <c r="A62" s="294"/>
      <c r="B62" s="7" t="s">
        <v>52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94"/>
      <c r="B63" s="7" t="s">
        <v>53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94"/>
      <c r="B64" s="7" t="s">
        <v>54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94"/>
      <c r="B65" s="7" t="s">
        <v>55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94"/>
      <c r="B66" s="7" t="s">
        <v>56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94"/>
      <c r="B67" s="7" t="s">
        <v>57</v>
      </c>
      <c r="C67" s="6">
        <v>130</v>
      </c>
      <c r="D67" s="10">
        <v>1398</v>
      </c>
      <c r="E67" s="15">
        <v>1400</v>
      </c>
      <c r="F67" s="179">
        <v>1400</v>
      </c>
      <c r="G67" s="19">
        <f t="shared" si="2"/>
        <v>100</v>
      </c>
      <c r="H67" s="20">
        <f t="shared" si="0"/>
        <v>100.14306151645206</v>
      </c>
      <c r="I67" s="83">
        <f t="shared" si="1"/>
        <v>1076.923076923077</v>
      </c>
    </row>
    <row r="68" spans="1:9" ht="15">
      <c r="A68" s="294"/>
      <c r="B68" s="7" t="s">
        <v>58</v>
      </c>
      <c r="C68" s="6"/>
      <c r="D68" s="10"/>
      <c r="E68" s="10"/>
      <c r="F68" s="13"/>
      <c r="G68" s="19" t="e">
        <f t="shared" si="2"/>
        <v>#DIV/0!</v>
      </c>
      <c r="H68" s="20" t="e">
        <f t="shared" si="0"/>
        <v>#DIV/0!</v>
      </c>
      <c r="I68" s="83" t="e">
        <f t="shared" si="1"/>
        <v>#DIV/0!</v>
      </c>
    </row>
    <row r="69" spans="1:9" ht="15">
      <c r="A69" s="294"/>
      <c r="B69" s="28" t="s">
        <v>59</v>
      </c>
      <c r="C69" s="32">
        <f>C70+C71</f>
        <v>16</v>
      </c>
      <c r="D69" s="33">
        <v>41.150000000000006</v>
      </c>
      <c r="E69" s="33">
        <v>41.150000000000006</v>
      </c>
      <c r="F69" s="33">
        <v>41.150000000000006</v>
      </c>
      <c r="G69" s="19">
        <f t="shared" si="2"/>
        <v>100</v>
      </c>
      <c r="H69" s="20">
        <f t="shared" si="0"/>
        <v>100</v>
      </c>
      <c r="I69" s="83">
        <f t="shared" si="1"/>
        <v>257.18750000000006</v>
      </c>
    </row>
    <row r="70" spans="1:9" ht="15">
      <c r="A70" s="294"/>
      <c r="B70" s="7" t="s">
        <v>60</v>
      </c>
      <c r="C70" s="6">
        <v>1</v>
      </c>
      <c r="D70" s="10">
        <v>30.6</v>
      </c>
      <c r="E70" s="10">
        <v>31</v>
      </c>
      <c r="F70" s="13">
        <v>31</v>
      </c>
      <c r="G70" s="19">
        <f t="shared" si="2"/>
        <v>100</v>
      </c>
      <c r="H70" s="20">
        <f t="shared" si="0"/>
        <v>101.30718954248366</v>
      </c>
      <c r="I70" s="83">
        <f t="shared" si="1"/>
        <v>3100</v>
      </c>
    </row>
    <row r="71" spans="1:9" ht="15">
      <c r="A71" s="294"/>
      <c r="B71" s="7" t="s">
        <v>61</v>
      </c>
      <c r="C71" s="6">
        <v>15</v>
      </c>
      <c r="D71" s="15">
        <v>10.55</v>
      </c>
      <c r="E71" s="10">
        <v>11</v>
      </c>
      <c r="F71" s="13">
        <v>11</v>
      </c>
      <c r="G71" s="19">
        <f t="shared" si="2"/>
        <v>100</v>
      </c>
      <c r="H71" s="20">
        <f t="shared" si="0"/>
        <v>104.26540284360189</v>
      </c>
      <c r="I71" s="83">
        <f t="shared" si="1"/>
        <v>73.33333333333333</v>
      </c>
    </row>
    <row r="72" spans="1:10" ht="15">
      <c r="A72" s="294"/>
      <c r="B72" s="7" t="s">
        <v>62</v>
      </c>
      <c r="C72" s="6"/>
      <c r="D72" s="10">
        <v>4.5</v>
      </c>
      <c r="E72" s="172">
        <v>29</v>
      </c>
      <c r="F72" s="277">
        <v>29</v>
      </c>
      <c r="G72" s="19">
        <f t="shared" si="2"/>
        <v>100</v>
      </c>
      <c r="H72" s="20">
        <f t="shared" si="0"/>
        <v>644.4444444444445</v>
      </c>
      <c r="I72" s="83" t="e">
        <f t="shared" si="1"/>
        <v>#DIV/0!</v>
      </c>
      <c r="J72" t="s">
        <v>275</v>
      </c>
    </row>
    <row r="73" spans="1:9" ht="15">
      <c r="A73" s="294"/>
      <c r="B73" s="7" t="s">
        <v>63</v>
      </c>
      <c r="C73" s="6"/>
      <c r="D73" s="10"/>
      <c r="E73" s="10"/>
      <c r="F73" s="13"/>
      <c r="G73" s="19" t="e">
        <f t="shared" si="2"/>
        <v>#DIV/0!</v>
      </c>
      <c r="H73" s="20" t="e">
        <f t="shared" si="0"/>
        <v>#DIV/0!</v>
      </c>
      <c r="I73" s="83" t="e">
        <f t="shared" si="1"/>
        <v>#DIV/0!</v>
      </c>
    </row>
    <row r="74" spans="1:9" ht="15">
      <c r="A74" s="294"/>
      <c r="B74" s="7" t="s">
        <v>64</v>
      </c>
      <c r="C74" s="6">
        <v>1</v>
      </c>
      <c r="D74" s="10">
        <v>299</v>
      </c>
      <c r="E74" s="10">
        <v>300</v>
      </c>
      <c r="F74" s="10">
        <v>300</v>
      </c>
      <c r="G74" s="19">
        <f t="shared" si="2"/>
        <v>100</v>
      </c>
      <c r="H74" s="20">
        <f t="shared" si="0"/>
        <v>100.33444816053512</v>
      </c>
      <c r="I74" s="83">
        <f t="shared" si="1"/>
        <v>30000</v>
      </c>
    </row>
    <row r="75" spans="1:9" ht="15">
      <c r="A75" s="294"/>
      <c r="B75" s="7" t="s">
        <v>65</v>
      </c>
      <c r="C75" s="6">
        <v>17</v>
      </c>
      <c r="D75" s="10">
        <v>63.8</v>
      </c>
      <c r="E75" s="10">
        <v>173.3</v>
      </c>
      <c r="F75" s="13">
        <v>82.2</v>
      </c>
      <c r="G75" s="19">
        <f t="shared" si="2"/>
        <v>47.43219849971148</v>
      </c>
      <c r="H75" s="20">
        <f aca="true" t="shared" si="3" ref="H75:H119">F75/D75*100</f>
        <v>128.84012539184954</v>
      </c>
      <c r="I75" s="83">
        <f aca="true" t="shared" si="4" ref="I75:I119">F75/C75*100</f>
        <v>483.52941176470597</v>
      </c>
    </row>
    <row r="76" spans="1:9" ht="15">
      <c r="A76" s="294"/>
      <c r="B76" s="7" t="s">
        <v>66</v>
      </c>
      <c r="C76" s="6"/>
      <c r="D76" s="10"/>
      <c r="E76" s="10"/>
      <c r="F76" s="13"/>
      <c r="G76" s="19" t="e">
        <f aca="true" t="shared" si="5" ref="G76:G119">F76/E76*100</f>
        <v>#DIV/0!</v>
      </c>
      <c r="H76" s="20" t="e">
        <f t="shared" si="3"/>
        <v>#DIV/0!</v>
      </c>
      <c r="I76" s="83" t="e">
        <f t="shared" si="4"/>
        <v>#DIV/0!</v>
      </c>
    </row>
    <row r="77" spans="1:9" ht="15">
      <c r="A77" s="294"/>
      <c r="B77" s="7" t="s">
        <v>67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95"/>
      <c r="B78" s="58" t="s">
        <v>210</v>
      </c>
      <c r="C78" s="59">
        <v>2</v>
      </c>
      <c r="D78" s="60">
        <v>0</v>
      </c>
      <c r="E78" s="60">
        <v>0</v>
      </c>
      <c r="F78" s="59">
        <v>0</v>
      </c>
      <c r="G78" s="61" t="e">
        <f t="shared" si="5"/>
        <v>#DIV/0!</v>
      </c>
      <c r="H78" s="62" t="e">
        <f t="shared" si="3"/>
        <v>#DIV/0!</v>
      </c>
      <c r="I78" s="78">
        <f t="shared" si="4"/>
        <v>0</v>
      </c>
    </row>
    <row r="79" spans="1:10" ht="39">
      <c r="A79" s="289">
        <v>10</v>
      </c>
      <c r="B79" s="98" t="s">
        <v>69</v>
      </c>
      <c r="C79" s="95">
        <f>C80+C81</f>
        <v>5365</v>
      </c>
      <c r="D79" s="95">
        <f>D80+D81</f>
        <v>2943.2</v>
      </c>
      <c r="E79" s="95">
        <f>E80+E81</f>
        <v>240</v>
      </c>
      <c r="F79" s="95">
        <f>F80+F81</f>
        <v>240</v>
      </c>
      <c r="G79" s="54">
        <f t="shared" si="5"/>
        <v>100</v>
      </c>
      <c r="H79" s="55">
        <f t="shared" si="3"/>
        <v>8.154389779831476</v>
      </c>
      <c r="I79" s="80">
        <f t="shared" si="4"/>
        <v>4.473438956197577</v>
      </c>
      <c r="J79" s="3"/>
    </row>
    <row r="80" spans="1:10" ht="15">
      <c r="A80" s="290"/>
      <c r="B80" s="7" t="s">
        <v>70</v>
      </c>
      <c r="C80" s="6"/>
      <c r="D80" s="10">
        <v>2535.2</v>
      </c>
      <c r="E80" s="16">
        <v>220</v>
      </c>
      <c r="F80" s="16">
        <v>220</v>
      </c>
      <c r="G80" s="19">
        <f t="shared" si="5"/>
        <v>100</v>
      </c>
      <c r="H80" s="20">
        <f t="shared" si="3"/>
        <v>8.677816345850427</v>
      </c>
      <c r="I80" s="83" t="e">
        <f t="shared" si="4"/>
        <v>#DIV/0!</v>
      </c>
      <c r="J80" s="3"/>
    </row>
    <row r="81" spans="1:10" ht="15">
      <c r="A81" s="290"/>
      <c r="B81" s="5" t="s">
        <v>71</v>
      </c>
      <c r="C81" s="6">
        <v>5365</v>
      </c>
      <c r="D81" s="10">
        <v>408</v>
      </c>
      <c r="E81" s="16">
        <v>20</v>
      </c>
      <c r="F81" s="16">
        <v>20</v>
      </c>
      <c r="G81" s="19">
        <f t="shared" si="5"/>
        <v>100</v>
      </c>
      <c r="H81" s="20">
        <f t="shared" si="3"/>
        <v>4.901960784313726</v>
      </c>
      <c r="I81" s="83">
        <f t="shared" si="4"/>
        <v>0.3727865796831314</v>
      </c>
      <c r="J81" s="3"/>
    </row>
    <row r="82" spans="1:10" ht="39.75" thickBot="1">
      <c r="A82" s="291"/>
      <c r="B82" s="92" t="s">
        <v>72</v>
      </c>
      <c r="C82" s="59">
        <v>94</v>
      </c>
      <c r="D82" s="60">
        <v>144.1</v>
      </c>
      <c r="E82" s="60">
        <v>0</v>
      </c>
      <c r="F82" s="178">
        <v>0</v>
      </c>
      <c r="G82" s="61" t="e">
        <f t="shared" si="5"/>
        <v>#DIV/0!</v>
      </c>
      <c r="H82" s="62">
        <f t="shared" si="3"/>
        <v>0</v>
      </c>
      <c r="I82" s="78">
        <f t="shared" si="4"/>
        <v>0</v>
      </c>
      <c r="J82" s="3"/>
    </row>
    <row r="83" spans="1:10" ht="15">
      <c r="A83" s="289">
        <v>11</v>
      </c>
      <c r="B83" s="64" t="s">
        <v>73</v>
      </c>
      <c r="C83" s="64">
        <v>8469</v>
      </c>
      <c r="D83" s="93">
        <v>8872.8</v>
      </c>
      <c r="E83" s="93">
        <v>8872.8</v>
      </c>
      <c r="F83" s="101">
        <v>8872.8</v>
      </c>
      <c r="G83" s="54">
        <f t="shared" si="5"/>
        <v>100</v>
      </c>
      <c r="H83" s="55">
        <f t="shared" si="3"/>
        <v>100</v>
      </c>
      <c r="I83" s="80">
        <f t="shared" si="4"/>
        <v>104.76797732908251</v>
      </c>
      <c r="J83" s="3"/>
    </row>
    <row r="84" spans="1:10" ht="26.25">
      <c r="A84" s="290"/>
      <c r="B84" s="23" t="s">
        <v>74</v>
      </c>
      <c r="C84" s="34">
        <f>C83/C7</f>
        <v>13.485668789808917</v>
      </c>
      <c r="D84" s="34">
        <f>D83/D7</f>
        <v>21.640975609756097</v>
      </c>
      <c r="E84" s="34">
        <f>E83/E7</f>
        <v>22.237593984962405</v>
      </c>
      <c r="F84" s="34">
        <f>F83/F7</f>
        <v>22.80925449871465</v>
      </c>
      <c r="G84" s="19">
        <f t="shared" si="5"/>
        <v>102.57069408740361</v>
      </c>
      <c r="H84" s="20">
        <f t="shared" si="3"/>
        <v>105.39845758354755</v>
      </c>
      <c r="I84" s="83">
        <f t="shared" si="4"/>
        <v>169.13699167779902</v>
      </c>
      <c r="J84" s="3"/>
    </row>
    <row r="85" spans="1:10" ht="52.5" thickBot="1">
      <c r="A85" s="291"/>
      <c r="B85" s="81" t="s">
        <v>75</v>
      </c>
      <c r="C85" s="70">
        <f>C82/C83*100</f>
        <v>1.1099303341598772</v>
      </c>
      <c r="D85" s="70">
        <f>D82/D83*100</f>
        <v>1.6240645568478946</v>
      </c>
      <c r="E85" s="70">
        <f>E82/E83*100</f>
        <v>0</v>
      </c>
      <c r="F85" s="70">
        <f>F82/F83*100</f>
        <v>0</v>
      </c>
      <c r="G85" s="61" t="e">
        <f t="shared" si="5"/>
        <v>#DIV/0!</v>
      </c>
      <c r="H85" s="62">
        <f t="shared" si="3"/>
        <v>0</v>
      </c>
      <c r="I85" s="78">
        <f t="shared" si="4"/>
        <v>0</v>
      </c>
      <c r="J85" s="3"/>
    </row>
    <row r="86" spans="1:10" ht="26.25">
      <c r="A86" s="289">
        <v>12</v>
      </c>
      <c r="B86" s="79" t="s">
        <v>76</v>
      </c>
      <c r="C86" s="51">
        <v>0</v>
      </c>
      <c r="D86" s="52">
        <v>5</v>
      </c>
      <c r="E86" s="52">
        <v>1</v>
      </c>
      <c r="F86" s="171">
        <v>1</v>
      </c>
      <c r="G86" s="54">
        <f t="shared" si="5"/>
        <v>100</v>
      </c>
      <c r="H86" s="55">
        <f t="shared" si="3"/>
        <v>20</v>
      </c>
      <c r="I86" s="80" t="e">
        <f t="shared" si="4"/>
        <v>#DIV/0!</v>
      </c>
      <c r="J86" s="3"/>
    </row>
    <row r="87" spans="1:10" ht="27" thickBot="1">
      <c r="A87" s="291"/>
      <c r="B87" s="81" t="s">
        <v>77</v>
      </c>
      <c r="C87" s="273">
        <f>C86*1000/C7</f>
        <v>0</v>
      </c>
      <c r="D87" s="273">
        <f>D86*1000/D7</f>
        <v>12.195121951219512</v>
      </c>
      <c r="E87" s="273">
        <f>E86*1000/E7</f>
        <v>2.506265664160401</v>
      </c>
      <c r="F87" s="273">
        <f>F86*1000/F7</f>
        <v>2.570694087403599</v>
      </c>
      <c r="G87" s="61">
        <f t="shared" si="5"/>
        <v>102.57069408740361</v>
      </c>
      <c r="H87" s="62">
        <f t="shared" si="3"/>
        <v>21.079691516709513</v>
      </c>
      <c r="I87" s="78" t="e">
        <f t="shared" si="4"/>
        <v>#DIV/0!</v>
      </c>
      <c r="J87" s="3"/>
    </row>
    <row r="88" spans="1:10" ht="26.25">
      <c r="A88" s="289">
        <v>13</v>
      </c>
      <c r="B88" s="79" t="s">
        <v>78</v>
      </c>
      <c r="C88" s="51">
        <v>0</v>
      </c>
      <c r="D88" s="52">
        <v>8</v>
      </c>
      <c r="E88" s="52">
        <v>7</v>
      </c>
      <c r="F88" s="52">
        <v>7</v>
      </c>
      <c r="G88" s="54">
        <f t="shared" si="5"/>
        <v>100</v>
      </c>
      <c r="H88" s="55">
        <f t="shared" si="3"/>
        <v>87.5</v>
      </c>
      <c r="I88" s="80" t="e">
        <f t="shared" si="4"/>
        <v>#DIV/0!</v>
      </c>
      <c r="J88" s="3"/>
    </row>
    <row r="89" spans="1:10" ht="26.25">
      <c r="A89" s="290"/>
      <c r="B89" s="8" t="s">
        <v>79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91"/>
      <c r="B90" s="81" t="s">
        <v>80</v>
      </c>
      <c r="C90" s="273">
        <f>(C88+C89)*1000/C7</f>
        <v>0</v>
      </c>
      <c r="D90" s="273">
        <f>(D88+D89)*1000/D7</f>
        <v>19.51219512195122</v>
      </c>
      <c r="E90" s="273">
        <f>(E88+E89)*1000/E7</f>
        <v>17.54385964912281</v>
      </c>
      <c r="F90" s="273">
        <f>(F88+F89)*1000/F7</f>
        <v>17.994858611825194</v>
      </c>
      <c r="G90" s="61">
        <f t="shared" si="5"/>
        <v>102.57069408740361</v>
      </c>
      <c r="H90" s="62">
        <f t="shared" si="3"/>
        <v>92.22365038560412</v>
      </c>
      <c r="I90" s="78" t="e">
        <f t="shared" si="4"/>
        <v>#DIV/0!</v>
      </c>
      <c r="J90" s="3"/>
    </row>
    <row r="91" spans="1:10" ht="50.25" customHeight="1">
      <c r="A91" s="289">
        <v>14</v>
      </c>
      <c r="B91" s="79" t="s">
        <v>81</v>
      </c>
      <c r="C91" s="51">
        <v>0</v>
      </c>
      <c r="D91" s="52">
        <v>381</v>
      </c>
      <c r="E91" s="52">
        <v>381</v>
      </c>
      <c r="F91" s="52">
        <v>381</v>
      </c>
      <c r="G91" s="54">
        <f t="shared" si="5"/>
        <v>100</v>
      </c>
      <c r="H91" s="55">
        <f t="shared" si="3"/>
        <v>100</v>
      </c>
      <c r="I91" s="80" t="e">
        <f t="shared" si="4"/>
        <v>#DIV/0!</v>
      </c>
      <c r="J91" s="3"/>
    </row>
    <row r="92" spans="1:10" ht="39.75" thickBot="1">
      <c r="A92" s="291"/>
      <c r="B92" s="81" t="s">
        <v>82</v>
      </c>
      <c r="C92" s="104">
        <f>C91/C7*100</f>
        <v>0</v>
      </c>
      <c r="D92" s="273">
        <f>D91/D7*100</f>
        <v>92.92682926829269</v>
      </c>
      <c r="E92" s="273">
        <f>E91/E7*100</f>
        <v>95.48872180451127</v>
      </c>
      <c r="F92" s="273">
        <f>F91/F7*100</f>
        <v>97.94344473007712</v>
      </c>
      <c r="G92" s="61">
        <f t="shared" si="5"/>
        <v>102.57069408740361</v>
      </c>
      <c r="H92" s="62">
        <f t="shared" si="3"/>
        <v>105.39845758354754</v>
      </c>
      <c r="I92" s="78" t="e">
        <f t="shared" si="4"/>
        <v>#DIV/0!</v>
      </c>
      <c r="J92" s="3"/>
    </row>
    <row r="93" spans="1:10" ht="15">
      <c r="A93" s="289">
        <v>15</v>
      </c>
      <c r="B93" s="64" t="s">
        <v>83</v>
      </c>
      <c r="C93" s="51">
        <v>16</v>
      </c>
      <c r="D93" s="52">
        <v>1</v>
      </c>
      <c r="E93" s="52">
        <v>2</v>
      </c>
      <c r="F93" s="52">
        <v>6</v>
      </c>
      <c r="G93" s="54">
        <f t="shared" si="5"/>
        <v>300</v>
      </c>
      <c r="H93" s="55">
        <f t="shared" si="3"/>
        <v>600</v>
      </c>
      <c r="I93" s="80">
        <f t="shared" si="4"/>
        <v>37.5</v>
      </c>
      <c r="J93" s="3"/>
    </row>
    <row r="94" spans="1:10" ht="15">
      <c r="A94" s="290"/>
      <c r="B94" s="7" t="s">
        <v>84</v>
      </c>
      <c r="C94" s="6">
        <v>14</v>
      </c>
      <c r="D94" s="10">
        <v>1</v>
      </c>
      <c r="E94" s="10">
        <v>1</v>
      </c>
      <c r="F94" s="10">
        <v>3</v>
      </c>
      <c r="G94" s="19">
        <f t="shared" si="5"/>
        <v>300</v>
      </c>
      <c r="H94" s="20">
        <f t="shared" si="3"/>
        <v>300</v>
      </c>
      <c r="I94" s="83">
        <f t="shared" si="4"/>
        <v>21.428571428571427</v>
      </c>
      <c r="J94" s="3"/>
    </row>
    <row r="95" spans="1:10" ht="15">
      <c r="A95" s="290"/>
      <c r="B95" s="28" t="s">
        <v>85</v>
      </c>
      <c r="C95" s="274">
        <f>C94/C93</f>
        <v>0.875</v>
      </c>
      <c r="D95" s="274">
        <f>D94/D93</f>
        <v>1</v>
      </c>
      <c r="E95" s="274">
        <f>E94/E93</f>
        <v>0.5</v>
      </c>
      <c r="F95" s="274">
        <f>F94/F93</f>
        <v>0.5</v>
      </c>
      <c r="G95" s="19">
        <f t="shared" si="5"/>
        <v>100</v>
      </c>
      <c r="H95" s="20">
        <f t="shared" si="3"/>
        <v>50</v>
      </c>
      <c r="I95" s="83">
        <f t="shared" si="4"/>
        <v>57.14285714285714</v>
      </c>
      <c r="J95" s="3"/>
    </row>
    <row r="96" spans="1:10" ht="39">
      <c r="A96" s="290"/>
      <c r="B96" s="8" t="s">
        <v>86</v>
      </c>
      <c r="C96" s="6">
        <v>0</v>
      </c>
      <c r="D96" s="10">
        <v>0</v>
      </c>
      <c r="E96" s="172">
        <v>0</v>
      </c>
      <c r="F96" s="173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90"/>
      <c r="B97" s="23" t="s">
        <v>87</v>
      </c>
      <c r="C97" s="24">
        <f>C96/C93</f>
        <v>0</v>
      </c>
      <c r="D97" s="24">
        <f>D96/D93</f>
        <v>0</v>
      </c>
      <c r="E97" s="24">
        <f>E96/E93</f>
        <v>0</v>
      </c>
      <c r="F97" s="24">
        <f>F96/F93</f>
        <v>0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90"/>
      <c r="B98" s="30" t="s">
        <v>88</v>
      </c>
      <c r="C98" s="38">
        <f>C93*100000/C7</f>
        <v>2547.770700636943</v>
      </c>
      <c r="D98" s="38">
        <f>D93*100000/D7</f>
        <v>243.90243902439025</v>
      </c>
      <c r="E98" s="38">
        <f>E93*100000/E7</f>
        <v>501.2531328320802</v>
      </c>
      <c r="F98" s="38">
        <f>F93*100000/F7</f>
        <v>1542.4164524421594</v>
      </c>
      <c r="G98" s="19">
        <f t="shared" si="5"/>
        <v>307.7120822622108</v>
      </c>
      <c r="H98" s="20">
        <f t="shared" si="3"/>
        <v>632.3907455012853</v>
      </c>
      <c r="I98" s="83">
        <f t="shared" si="4"/>
        <v>60.53984575835475</v>
      </c>
      <c r="J98" s="3"/>
    </row>
    <row r="99" spans="1:10" ht="15.75" thickBot="1">
      <c r="A99" s="291"/>
      <c r="B99" s="58" t="s">
        <v>89</v>
      </c>
      <c r="C99" s="59">
        <v>0</v>
      </c>
      <c r="D99" s="60">
        <v>0</v>
      </c>
      <c r="E99" s="174">
        <v>0</v>
      </c>
      <c r="F99" s="175">
        <v>0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90</v>
      </c>
      <c r="C100" s="108">
        <v>105.87</v>
      </c>
      <c r="D100" s="109">
        <v>285.2</v>
      </c>
      <c r="E100" s="109">
        <v>290.4</v>
      </c>
      <c r="F100" s="108">
        <v>248</v>
      </c>
      <c r="G100" s="110">
        <f t="shared" si="5"/>
        <v>85.39944903581268</v>
      </c>
      <c r="H100" s="111">
        <f t="shared" si="3"/>
        <v>86.95652173913044</v>
      </c>
      <c r="I100" s="112">
        <f t="shared" si="4"/>
        <v>234.24955133654478</v>
      </c>
      <c r="J100" s="3"/>
    </row>
    <row r="101" spans="1:10" ht="42.75" customHeight="1">
      <c r="A101" s="289">
        <v>17</v>
      </c>
      <c r="B101" s="79" t="s">
        <v>91</v>
      </c>
      <c r="C101" s="51">
        <v>1022.2</v>
      </c>
      <c r="D101" s="52">
        <v>906</v>
      </c>
      <c r="E101" s="52">
        <v>798.3</v>
      </c>
      <c r="F101" s="51">
        <v>798.3</v>
      </c>
      <c r="G101" s="54">
        <f t="shared" si="5"/>
        <v>100</v>
      </c>
      <c r="H101" s="55">
        <f t="shared" si="3"/>
        <v>88.11258278145695</v>
      </c>
      <c r="I101" s="80">
        <f t="shared" si="4"/>
        <v>78.0962629622383</v>
      </c>
      <c r="J101" s="3"/>
    </row>
    <row r="102" spans="1:10" ht="39" customHeight="1">
      <c r="A102" s="290"/>
      <c r="B102" s="8" t="s">
        <v>92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91"/>
      <c r="B103" s="81" t="s">
        <v>93</v>
      </c>
      <c r="C103" s="66">
        <f>C102/C101</f>
        <v>0</v>
      </c>
      <c r="D103" s="66">
        <f>D102/D101</f>
        <v>0</v>
      </c>
      <c r="E103" s="66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89">
        <v>18</v>
      </c>
      <c r="B104" s="79" t="s">
        <v>94</v>
      </c>
      <c r="C104" s="51">
        <v>628</v>
      </c>
      <c r="D104" s="52">
        <v>0</v>
      </c>
      <c r="E104" s="52">
        <v>399</v>
      </c>
      <c r="F104" s="113">
        <v>0</v>
      </c>
      <c r="G104" s="54">
        <f t="shared" si="5"/>
        <v>0</v>
      </c>
      <c r="H104" s="55" t="e">
        <f t="shared" si="3"/>
        <v>#DIV/0!</v>
      </c>
      <c r="I104" s="80">
        <f t="shared" si="4"/>
        <v>0</v>
      </c>
      <c r="J104" s="3"/>
    </row>
    <row r="105" spans="1:10" ht="52.5" thickBot="1">
      <c r="A105" s="291"/>
      <c r="B105" s="81" t="s">
        <v>95</v>
      </c>
      <c r="C105" s="114">
        <f>C104/C7</f>
        <v>1</v>
      </c>
      <c r="D105" s="114">
        <f>D104/D7</f>
        <v>0</v>
      </c>
      <c r="E105" s="114">
        <f>E104/E7</f>
        <v>1</v>
      </c>
      <c r="F105" s="114">
        <f>F104/F7</f>
        <v>0</v>
      </c>
      <c r="G105" s="61">
        <f t="shared" si="5"/>
        <v>0</v>
      </c>
      <c r="H105" s="62" t="e">
        <f t="shared" si="3"/>
        <v>#DIV/0!</v>
      </c>
      <c r="I105" s="78">
        <f t="shared" si="4"/>
        <v>0</v>
      </c>
      <c r="J105" s="3"/>
    </row>
    <row r="106" spans="1:10" ht="39">
      <c r="A106" s="289">
        <v>19</v>
      </c>
      <c r="B106" s="79" t="s">
        <v>96</v>
      </c>
      <c r="C106" s="51">
        <v>8</v>
      </c>
      <c r="D106" s="52">
        <v>8</v>
      </c>
      <c r="E106" s="52">
        <v>8</v>
      </c>
      <c r="F106" s="52">
        <v>8</v>
      </c>
      <c r="G106" s="54">
        <f t="shared" si="5"/>
        <v>100</v>
      </c>
      <c r="H106" s="55">
        <f t="shared" si="3"/>
        <v>100</v>
      </c>
      <c r="I106" s="80">
        <f t="shared" si="4"/>
        <v>100</v>
      </c>
      <c r="J106" s="3"/>
    </row>
    <row r="107" spans="1:10" ht="61.5" customHeight="1">
      <c r="A107" s="290"/>
      <c r="B107" s="8" t="s">
        <v>97</v>
      </c>
      <c r="C107" s="6">
        <v>7</v>
      </c>
      <c r="D107" s="10">
        <v>5</v>
      </c>
      <c r="E107" s="10">
        <v>5</v>
      </c>
      <c r="F107" s="10">
        <v>5</v>
      </c>
      <c r="G107" s="19">
        <f t="shared" si="5"/>
        <v>100</v>
      </c>
      <c r="H107" s="20">
        <f t="shared" si="3"/>
        <v>100</v>
      </c>
      <c r="I107" s="83">
        <f t="shared" si="4"/>
        <v>71.42857142857143</v>
      </c>
      <c r="J107" s="3"/>
    </row>
    <row r="108" spans="1:10" ht="104.25" customHeight="1" thickBot="1">
      <c r="A108" s="291"/>
      <c r="B108" s="81" t="s">
        <v>98</v>
      </c>
      <c r="C108" s="114">
        <f>C107/C106</f>
        <v>0.875</v>
      </c>
      <c r="D108" s="114">
        <f>D107/D106</f>
        <v>0.625</v>
      </c>
      <c r="E108" s="114">
        <v>0.625</v>
      </c>
      <c r="F108" s="114">
        <v>0.625</v>
      </c>
      <c r="G108" s="61">
        <f t="shared" si="5"/>
        <v>100</v>
      </c>
      <c r="H108" s="62">
        <f t="shared" si="3"/>
        <v>100</v>
      </c>
      <c r="I108" s="78">
        <f t="shared" si="4"/>
        <v>71.42857142857143</v>
      </c>
      <c r="J108" s="3"/>
    </row>
    <row r="109" spans="1:10" ht="26.25">
      <c r="A109" s="289">
        <v>20</v>
      </c>
      <c r="B109" s="79" t="s">
        <v>211</v>
      </c>
      <c r="C109" s="51">
        <v>17399</v>
      </c>
      <c r="D109" s="51">
        <v>17399</v>
      </c>
      <c r="E109" s="52">
        <v>17399</v>
      </c>
      <c r="F109" s="52">
        <v>17399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90"/>
      <c r="B110" s="8" t="s">
        <v>212</v>
      </c>
      <c r="C110" s="6">
        <v>682.44</v>
      </c>
      <c r="D110" s="10">
        <v>3303.9</v>
      </c>
      <c r="E110" s="10">
        <v>3303.9</v>
      </c>
      <c r="F110" s="10">
        <v>3303.9</v>
      </c>
      <c r="G110" s="19">
        <f t="shared" si="5"/>
        <v>100</v>
      </c>
      <c r="H110" s="20">
        <f t="shared" si="3"/>
        <v>100</v>
      </c>
      <c r="I110" s="83">
        <f t="shared" si="4"/>
        <v>484.13047300861615</v>
      </c>
      <c r="J110" s="3"/>
    </row>
    <row r="111" spans="1:10" ht="65.25" thickBot="1">
      <c r="A111" s="291"/>
      <c r="B111" s="81" t="s">
        <v>101</v>
      </c>
      <c r="C111" s="114">
        <f>C110/C109</f>
        <v>0.03922294384734755</v>
      </c>
      <c r="D111" s="114">
        <f>D110/D109</f>
        <v>0.1898902235760676</v>
      </c>
      <c r="E111" s="114">
        <v>0.1898902235760676</v>
      </c>
      <c r="F111" s="114">
        <v>0.1898902235760676</v>
      </c>
      <c r="G111" s="61">
        <f t="shared" si="5"/>
        <v>100</v>
      </c>
      <c r="H111" s="62">
        <f t="shared" si="3"/>
        <v>100</v>
      </c>
      <c r="I111" s="78">
        <f t="shared" si="4"/>
        <v>484.13047300861615</v>
      </c>
      <c r="J111" s="3"/>
    </row>
    <row r="112" spans="1:10" ht="39">
      <c r="A112" s="289">
        <v>21</v>
      </c>
      <c r="B112" s="79" t="s">
        <v>112</v>
      </c>
      <c r="C112" s="51">
        <v>33</v>
      </c>
      <c r="D112" s="52">
        <v>13</v>
      </c>
      <c r="E112" s="52">
        <v>15</v>
      </c>
      <c r="F112" s="52">
        <v>15</v>
      </c>
      <c r="G112" s="54">
        <f t="shared" si="5"/>
        <v>100</v>
      </c>
      <c r="H112" s="55">
        <f t="shared" si="3"/>
        <v>115.38461538461537</v>
      </c>
      <c r="I112" s="80">
        <f t="shared" si="4"/>
        <v>45.45454545454545</v>
      </c>
      <c r="J112" s="3"/>
    </row>
    <row r="113" spans="1:10" ht="26.25">
      <c r="A113" s="290"/>
      <c r="B113" s="8" t="s">
        <v>102</v>
      </c>
      <c r="C113" s="6">
        <v>15</v>
      </c>
      <c r="D113" s="10">
        <v>13</v>
      </c>
      <c r="E113" s="10">
        <v>15</v>
      </c>
      <c r="F113" s="10">
        <v>15</v>
      </c>
      <c r="G113" s="19">
        <f t="shared" si="5"/>
        <v>100</v>
      </c>
      <c r="H113" s="20">
        <f t="shared" si="3"/>
        <v>115.38461538461537</v>
      </c>
      <c r="I113" s="83">
        <f t="shared" si="4"/>
        <v>100</v>
      </c>
      <c r="J113" s="3"/>
    </row>
    <row r="114" spans="1:10" ht="27" thickBot="1">
      <c r="A114" s="291"/>
      <c r="B114" s="81" t="s">
        <v>103</v>
      </c>
      <c r="C114" s="114">
        <f>C113/C112</f>
        <v>0.45454545454545453</v>
      </c>
      <c r="D114" s="114">
        <f>D113/D112</f>
        <v>1</v>
      </c>
      <c r="E114" s="114">
        <v>1</v>
      </c>
      <c r="F114" s="114">
        <v>1</v>
      </c>
      <c r="G114" s="61">
        <f t="shared" si="5"/>
        <v>100</v>
      </c>
      <c r="H114" s="62">
        <f t="shared" si="3"/>
        <v>100</v>
      </c>
      <c r="I114" s="78">
        <f t="shared" si="4"/>
        <v>220.00000000000003</v>
      </c>
      <c r="J114" s="3"/>
    </row>
    <row r="115" spans="1:10" ht="42" customHeight="1">
      <c r="A115" s="289">
        <v>22</v>
      </c>
      <c r="B115" s="79" t="s">
        <v>104</v>
      </c>
      <c r="C115" s="51">
        <v>2853</v>
      </c>
      <c r="D115" s="52">
        <v>6142</v>
      </c>
      <c r="E115" s="52">
        <v>7587</v>
      </c>
      <c r="F115" s="117">
        <v>6957</v>
      </c>
      <c r="G115" s="54">
        <f t="shared" si="5"/>
        <v>91.69632265717675</v>
      </c>
      <c r="H115" s="55">
        <f t="shared" si="3"/>
        <v>113.26929338977531</v>
      </c>
      <c r="I115" s="80">
        <f t="shared" si="4"/>
        <v>243.84858044164037</v>
      </c>
      <c r="J115" s="3"/>
    </row>
    <row r="116" spans="1:10" ht="51.75">
      <c r="A116" s="290"/>
      <c r="B116" s="8" t="s">
        <v>105</v>
      </c>
      <c r="C116" s="6">
        <v>1250</v>
      </c>
      <c r="D116" s="15">
        <v>450</v>
      </c>
      <c r="E116" s="10">
        <v>1431</v>
      </c>
      <c r="F116" s="14">
        <v>3500</v>
      </c>
      <c r="G116" s="19">
        <f t="shared" si="5"/>
        <v>244.58420684835778</v>
      </c>
      <c r="H116" s="20">
        <f t="shared" si="3"/>
        <v>777.7777777777777</v>
      </c>
      <c r="I116" s="83">
        <f t="shared" si="4"/>
        <v>280</v>
      </c>
      <c r="J116" s="3"/>
    </row>
    <row r="117" spans="1:10" ht="52.5" thickBot="1">
      <c r="A117" s="291"/>
      <c r="B117" s="81" t="s">
        <v>106</v>
      </c>
      <c r="C117" s="114">
        <f>C116/C7</f>
        <v>1.9904458598726114</v>
      </c>
      <c r="D117" s="114">
        <f>D116/D7</f>
        <v>1.0975609756097562</v>
      </c>
      <c r="E117" s="114">
        <f>E116/E7</f>
        <v>3.5864661654135337</v>
      </c>
      <c r="F117" s="114">
        <f>F116/F7</f>
        <v>8.997429305912597</v>
      </c>
      <c r="G117" s="61">
        <f t="shared" si="5"/>
        <v>250.87171859253155</v>
      </c>
      <c r="H117" s="62">
        <f t="shared" si="3"/>
        <v>819.7657812053699</v>
      </c>
      <c r="I117" s="78">
        <f t="shared" si="4"/>
        <v>452.03084832904887</v>
      </c>
      <c r="J117" s="3"/>
    </row>
    <row r="118" spans="1:10" ht="48.75" customHeight="1">
      <c r="A118" s="289">
        <v>23</v>
      </c>
      <c r="B118" s="79" t="s">
        <v>107</v>
      </c>
      <c r="C118" s="51">
        <v>90</v>
      </c>
      <c r="D118" s="52">
        <v>158</v>
      </c>
      <c r="E118" s="52">
        <v>91</v>
      </c>
      <c r="F118" s="51">
        <v>91</v>
      </c>
      <c r="G118" s="54">
        <f t="shared" si="5"/>
        <v>100</v>
      </c>
      <c r="H118" s="55">
        <f t="shared" si="3"/>
        <v>57.59493670886076</v>
      </c>
      <c r="I118" s="80">
        <f t="shared" si="4"/>
        <v>101.11111111111111</v>
      </c>
      <c r="J118" s="3"/>
    </row>
    <row r="119" spans="1:10" ht="39.75" thickBot="1">
      <c r="A119" s="291"/>
      <c r="B119" s="81" t="s">
        <v>108</v>
      </c>
      <c r="C119" s="114">
        <f>C118/C7</f>
        <v>0.14331210191082802</v>
      </c>
      <c r="D119" s="114">
        <f>D118/D7</f>
        <v>0.3853658536585366</v>
      </c>
      <c r="E119" s="114">
        <f>E118/E7</f>
        <v>0.22807017543859648</v>
      </c>
      <c r="F119" s="114">
        <f>F118/F7</f>
        <v>0.23393316195372751</v>
      </c>
      <c r="G119" s="61">
        <f t="shared" si="5"/>
        <v>102.57069408740361</v>
      </c>
      <c r="H119" s="62">
        <f t="shared" si="3"/>
        <v>60.70417493735967</v>
      </c>
      <c r="I119" s="78">
        <f t="shared" si="4"/>
        <v>163.23336189660097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249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213</v>
      </c>
      <c r="C122" s="1"/>
      <c r="D122" s="1"/>
      <c r="E122" s="1"/>
      <c r="F122" s="1"/>
      <c r="G122" s="1"/>
      <c r="H122" s="1"/>
      <c r="I122" s="1"/>
      <c r="J122" s="3"/>
    </row>
    <row r="123" spans="1:10" ht="15">
      <c r="A123" s="2"/>
      <c r="B123" s="2" t="s">
        <v>168</v>
      </c>
      <c r="C123" s="1"/>
      <c r="D123" s="1"/>
      <c r="E123" s="292"/>
      <c r="F123" s="292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99"/>
  <sheetViews>
    <sheetView zoomScalePageLayoutView="0" workbookViewId="0" topLeftCell="A1">
      <selection activeCell="F102" sqref="F102"/>
    </sheetView>
  </sheetViews>
  <sheetFormatPr defaultColWidth="9.140625" defaultRowHeight="15"/>
  <cols>
    <col min="1" max="1" width="24.57421875" style="118" customWidth="1"/>
    <col min="2" max="2" width="16.7109375" style="118" customWidth="1"/>
    <col min="3" max="3" width="19.57421875" style="118" customWidth="1"/>
    <col min="4" max="4" width="22.421875" style="118" customWidth="1"/>
    <col min="5" max="16384" width="9.140625" style="118" customWidth="1"/>
  </cols>
  <sheetData>
    <row r="1" ht="12.75">
      <c r="D1" s="119"/>
    </row>
    <row r="2" spans="1:4" ht="20.25" customHeight="1">
      <c r="A2" s="306" t="s">
        <v>119</v>
      </c>
      <c r="B2" s="306"/>
      <c r="C2" s="306"/>
      <c r="D2" s="306"/>
    </row>
    <row r="3" spans="1:4" ht="12" customHeight="1">
      <c r="A3" s="307" t="s">
        <v>274</v>
      </c>
      <c r="B3" s="307"/>
      <c r="C3" s="307"/>
      <c r="D3" s="307"/>
    </row>
    <row r="4" spans="1:4" ht="13.5" customHeight="1">
      <c r="A4" s="120"/>
      <c r="B4" s="120"/>
      <c r="C4" s="120"/>
      <c r="D4" s="120"/>
    </row>
    <row r="5" spans="1:4" ht="16.5" customHeight="1">
      <c r="A5" s="305" t="s">
        <v>120</v>
      </c>
      <c r="B5" s="305"/>
      <c r="C5" s="305"/>
      <c r="D5" s="305"/>
    </row>
    <row r="6" spans="1:4" ht="15">
      <c r="A6" s="121" t="s">
        <v>121</v>
      </c>
      <c r="B6" s="122" t="s">
        <v>122</v>
      </c>
      <c r="C6" s="121" t="s">
        <v>123</v>
      </c>
      <c r="D6" s="121" t="s">
        <v>124</v>
      </c>
    </row>
    <row r="7" spans="1:4" ht="15">
      <c r="A7" s="123" t="s">
        <v>125</v>
      </c>
      <c r="B7" s="124" t="s">
        <v>126</v>
      </c>
      <c r="C7" s="125" t="s">
        <v>127</v>
      </c>
      <c r="D7" s="125" t="s">
        <v>128</v>
      </c>
    </row>
    <row r="8" spans="1:4" ht="15">
      <c r="A8" s="126" t="s">
        <v>129</v>
      </c>
      <c r="B8" s="127"/>
      <c r="C8" s="128"/>
      <c r="D8" s="128"/>
    </row>
    <row r="9" spans="1:4" ht="14.25">
      <c r="A9" s="129" t="s">
        <v>130</v>
      </c>
      <c r="B9" s="130"/>
      <c r="C9" s="131">
        <v>65</v>
      </c>
      <c r="D9" s="132">
        <f>B9/10*C9</f>
        <v>0</v>
      </c>
    </row>
    <row r="10" spans="1:4" ht="14.25">
      <c r="A10" s="129" t="s">
        <v>131</v>
      </c>
      <c r="B10" s="130"/>
      <c r="C10" s="131">
        <v>104</v>
      </c>
      <c r="D10" s="132">
        <f>B10/10*C10</f>
        <v>0</v>
      </c>
    </row>
    <row r="11" spans="1:4" ht="14.25">
      <c r="A11" s="129" t="s">
        <v>132</v>
      </c>
      <c r="B11" s="130"/>
      <c r="C11" s="131">
        <v>60</v>
      </c>
      <c r="D11" s="132">
        <f>B11/10*C11</f>
        <v>0</v>
      </c>
    </row>
    <row r="12" spans="1:4" ht="14.25">
      <c r="A12" s="129" t="s">
        <v>133</v>
      </c>
      <c r="B12" s="130"/>
      <c r="C12" s="131">
        <v>55</v>
      </c>
      <c r="D12" s="132">
        <f>B12/10*C12</f>
        <v>0</v>
      </c>
    </row>
    <row r="13" spans="1:4" ht="14.25">
      <c r="A13" s="129" t="s">
        <v>134</v>
      </c>
      <c r="B13" s="130"/>
      <c r="C13" s="131">
        <v>60</v>
      </c>
      <c r="D13" s="132">
        <f>B13/10*C13</f>
        <v>0</v>
      </c>
    </row>
    <row r="14" spans="1:4" ht="15">
      <c r="A14" s="133" t="s">
        <v>135</v>
      </c>
      <c r="B14" s="130"/>
      <c r="C14" s="131"/>
      <c r="D14" s="134">
        <f>D9+D10+D11+D12+D13</f>
        <v>0</v>
      </c>
    </row>
    <row r="15" spans="1:4" ht="14.25">
      <c r="A15" s="129" t="s">
        <v>136</v>
      </c>
      <c r="B15" s="135"/>
      <c r="C15" s="131">
        <v>15</v>
      </c>
      <c r="D15" s="132">
        <f>B15/10*C15</f>
        <v>0</v>
      </c>
    </row>
    <row r="16" spans="1:4" ht="14.25">
      <c r="A16" s="128" t="s">
        <v>137</v>
      </c>
      <c r="B16" s="136"/>
      <c r="C16" s="132">
        <v>3.5</v>
      </c>
      <c r="D16" s="132">
        <f>B16*C16/1000</f>
        <v>0</v>
      </c>
    </row>
    <row r="17" spans="1:4" ht="14.25">
      <c r="A17" s="128" t="s">
        <v>138</v>
      </c>
      <c r="B17" s="137"/>
      <c r="C17" s="132">
        <v>37.5</v>
      </c>
      <c r="D17" s="132">
        <f>B17/10*C17</f>
        <v>0</v>
      </c>
    </row>
    <row r="18" spans="1:4" ht="14.25">
      <c r="A18" s="128" t="s">
        <v>139</v>
      </c>
      <c r="B18" s="137"/>
      <c r="C18" s="132">
        <v>10</v>
      </c>
      <c r="D18" s="132">
        <f>B18/10*C18</f>
        <v>0</v>
      </c>
    </row>
    <row r="19" spans="1:4" ht="14.25">
      <c r="A19" s="128" t="s">
        <v>140</v>
      </c>
      <c r="B19" s="137"/>
      <c r="C19" s="132">
        <v>12</v>
      </c>
      <c r="D19" s="132">
        <f>B19/10*C19</f>
        <v>0</v>
      </c>
    </row>
    <row r="20" spans="1:4" ht="14.25">
      <c r="A20" s="128" t="s">
        <v>141</v>
      </c>
      <c r="B20" s="137"/>
      <c r="C20" s="132">
        <v>9</v>
      </c>
      <c r="D20" s="132"/>
    </row>
    <row r="21" spans="1:4" ht="15">
      <c r="A21" s="126" t="s">
        <v>142</v>
      </c>
      <c r="B21" s="137"/>
      <c r="C21" s="132"/>
      <c r="D21" s="134">
        <f>D14+D15+D16+D17+D18+D19+D20</f>
        <v>0</v>
      </c>
    </row>
    <row r="22" spans="1:4" ht="14.25">
      <c r="A22" s="138"/>
      <c r="B22" s="138"/>
      <c r="C22" s="138"/>
      <c r="D22" s="138"/>
    </row>
    <row r="23" spans="1:4" ht="15.75" customHeight="1">
      <c r="A23" s="305" t="s">
        <v>143</v>
      </c>
      <c r="B23" s="305"/>
      <c r="C23" s="305"/>
      <c r="D23" s="305"/>
    </row>
    <row r="24" spans="1:4" s="139" customFormat="1" ht="15">
      <c r="A24" s="121" t="s">
        <v>144</v>
      </c>
      <c r="B24" s="122" t="s">
        <v>122</v>
      </c>
      <c r="C24" s="121" t="s">
        <v>123</v>
      </c>
      <c r="D24" s="121" t="s">
        <v>124</v>
      </c>
    </row>
    <row r="25" spans="1:4" s="139" customFormat="1" ht="15">
      <c r="A25" s="123" t="s">
        <v>125</v>
      </c>
      <c r="B25" s="124" t="s">
        <v>126</v>
      </c>
      <c r="C25" s="125" t="s">
        <v>127</v>
      </c>
      <c r="D25" s="125" t="s">
        <v>128</v>
      </c>
    </row>
    <row r="26" spans="1:4" s="139" customFormat="1" ht="15">
      <c r="A26" s="126" t="s">
        <v>129</v>
      </c>
      <c r="B26" s="128"/>
      <c r="C26" s="128"/>
      <c r="D26" s="126"/>
    </row>
    <row r="27" spans="1:4" ht="14.25">
      <c r="A27" s="128" t="s">
        <v>130</v>
      </c>
      <c r="B27" s="137">
        <v>1089</v>
      </c>
      <c r="C27" s="132">
        <v>65</v>
      </c>
      <c r="D27" s="132">
        <f>B27/10*C27</f>
        <v>7078.5</v>
      </c>
    </row>
    <row r="28" spans="1:4" ht="14.25">
      <c r="A28" s="128" t="s">
        <v>131</v>
      </c>
      <c r="B28" s="137">
        <v>383</v>
      </c>
      <c r="C28" s="132">
        <v>104</v>
      </c>
      <c r="D28" s="132">
        <f>B28/10*C28</f>
        <v>3983.2</v>
      </c>
    </row>
    <row r="29" spans="1:4" ht="14.25">
      <c r="A29" s="128" t="s">
        <v>132</v>
      </c>
      <c r="B29" s="137">
        <v>582</v>
      </c>
      <c r="C29" s="132">
        <v>60</v>
      </c>
      <c r="D29" s="132">
        <f>B29/10*C29</f>
        <v>3492</v>
      </c>
    </row>
    <row r="30" spans="1:4" ht="14.25">
      <c r="A30" s="128" t="s">
        <v>133</v>
      </c>
      <c r="B30" s="137">
        <v>190</v>
      </c>
      <c r="C30" s="132">
        <v>55</v>
      </c>
      <c r="D30" s="132">
        <f>B30/10*C30</f>
        <v>1045</v>
      </c>
    </row>
    <row r="31" spans="1:4" ht="14.25">
      <c r="A31" s="128" t="s">
        <v>134</v>
      </c>
      <c r="B31" s="137">
        <v>3</v>
      </c>
      <c r="C31" s="132">
        <v>60</v>
      </c>
      <c r="D31" s="132">
        <f>B31/10*C31</f>
        <v>18</v>
      </c>
    </row>
    <row r="32" spans="1:4" ht="15">
      <c r="A32" s="126" t="s">
        <v>135</v>
      </c>
      <c r="B32" s="134">
        <f>SUM(B27:B31)</f>
        <v>2247</v>
      </c>
      <c r="C32" s="132"/>
      <c r="D32" s="134">
        <f>D27+D28+D29+D30+D31</f>
        <v>15616.7</v>
      </c>
    </row>
    <row r="33" spans="1:4" ht="14.25">
      <c r="A33" s="128" t="s">
        <v>136</v>
      </c>
      <c r="B33" s="137">
        <v>6971</v>
      </c>
      <c r="C33" s="132">
        <v>15</v>
      </c>
      <c r="D33" s="132">
        <f>B33/10*C33</f>
        <v>10456.5</v>
      </c>
    </row>
    <row r="34" spans="1:4" ht="14.25">
      <c r="A34" s="128" t="s">
        <v>137</v>
      </c>
      <c r="B34" s="137">
        <v>45000</v>
      </c>
      <c r="C34" s="132">
        <v>3.5</v>
      </c>
      <c r="D34" s="132">
        <f>B34*C34/1000</f>
        <v>157.5</v>
      </c>
    </row>
    <row r="35" spans="1:4" ht="14.25">
      <c r="A35" s="128" t="s">
        <v>138</v>
      </c>
      <c r="B35" s="137">
        <v>60.2</v>
      </c>
      <c r="C35" s="132">
        <v>37.5</v>
      </c>
      <c r="D35" s="132">
        <f>B35/10*C35</f>
        <v>225.75000000000003</v>
      </c>
    </row>
    <row r="36" spans="1:4" ht="14.25">
      <c r="A36" s="128" t="s">
        <v>139</v>
      </c>
      <c r="B36" s="137">
        <v>2064</v>
      </c>
      <c r="C36" s="132">
        <v>10</v>
      </c>
      <c r="D36" s="132">
        <f>B36/10*C36</f>
        <v>2064</v>
      </c>
    </row>
    <row r="37" spans="1:4" ht="14.25">
      <c r="A37" s="128" t="s">
        <v>140</v>
      </c>
      <c r="B37" s="137">
        <v>450</v>
      </c>
      <c r="C37" s="132">
        <v>12</v>
      </c>
      <c r="D37" s="132">
        <f>B37/10*C37</f>
        <v>540</v>
      </c>
    </row>
    <row r="38" spans="1:4" ht="14.25">
      <c r="A38" s="128" t="s">
        <v>141</v>
      </c>
      <c r="B38" s="137"/>
      <c r="C38" s="132">
        <v>9</v>
      </c>
      <c r="D38" s="132">
        <f>B38/10*C38</f>
        <v>0</v>
      </c>
    </row>
    <row r="39" spans="1:4" ht="15">
      <c r="A39" s="126" t="s">
        <v>142</v>
      </c>
      <c r="B39" s="137"/>
      <c r="C39" s="132"/>
      <c r="D39" s="140">
        <f>SUM(D32:D38)</f>
        <v>29060.45</v>
      </c>
    </row>
    <row r="41" spans="1:4" ht="15.75" customHeight="1">
      <c r="A41" s="305" t="s">
        <v>41</v>
      </c>
      <c r="B41" s="305"/>
      <c r="C41" s="305"/>
      <c r="D41" s="305"/>
    </row>
    <row r="42" spans="1:4" s="139" customFormat="1" ht="15">
      <c r="A42" s="121" t="s">
        <v>144</v>
      </c>
      <c r="B42" s="122" t="s">
        <v>122</v>
      </c>
      <c r="C42" s="121" t="s">
        <v>123</v>
      </c>
      <c r="D42" s="121" t="s">
        <v>124</v>
      </c>
    </row>
    <row r="43" spans="1:4" s="139" customFormat="1" ht="15">
      <c r="A43" s="123" t="s">
        <v>125</v>
      </c>
      <c r="B43" s="124" t="s">
        <v>126</v>
      </c>
      <c r="C43" s="125" t="s">
        <v>127</v>
      </c>
      <c r="D43" s="125" t="s">
        <v>128</v>
      </c>
    </row>
    <row r="44" spans="1:4" s="139" customFormat="1" ht="15">
      <c r="A44" s="126" t="s">
        <v>129</v>
      </c>
      <c r="B44" s="128"/>
      <c r="C44" s="128"/>
      <c r="D44" s="126"/>
    </row>
    <row r="45" spans="1:4" ht="14.25">
      <c r="A45" s="128" t="s">
        <v>130</v>
      </c>
      <c r="B45" s="137">
        <v>240</v>
      </c>
      <c r="C45" s="132">
        <v>65</v>
      </c>
      <c r="D45" s="132">
        <f>B45/10*C45</f>
        <v>1560</v>
      </c>
    </row>
    <row r="46" spans="1:4" ht="14.25">
      <c r="A46" s="128" t="s">
        <v>131</v>
      </c>
      <c r="B46" s="137">
        <v>19</v>
      </c>
      <c r="C46" s="132">
        <v>104</v>
      </c>
      <c r="D46" s="132">
        <f>B46/10*C46</f>
        <v>197.6</v>
      </c>
    </row>
    <row r="47" spans="1:4" ht="14.25">
      <c r="A47" s="128" t="s">
        <v>132</v>
      </c>
      <c r="B47" s="137">
        <v>228</v>
      </c>
      <c r="C47" s="132">
        <v>60</v>
      </c>
      <c r="D47" s="132">
        <f>B47/10*C47</f>
        <v>1368</v>
      </c>
    </row>
    <row r="48" spans="1:4" ht="14.25">
      <c r="A48" s="128" t="s">
        <v>133</v>
      </c>
      <c r="B48" s="137">
        <v>29</v>
      </c>
      <c r="C48" s="132">
        <v>55</v>
      </c>
      <c r="D48" s="132">
        <f>B48/10*C48</f>
        <v>159.5</v>
      </c>
    </row>
    <row r="49" spans="1:4" ht="14.25">
      <c r="A49" s="128" t="s">
        <v>134</v>
      </c>
      <c r="B49" s="137">
        <v>0.4</v>
      </c>
      <c r="C49" s="132">
        <v>60</v>
      </c>
      <c r="D49" s="132">
        <f>B49/10*C49</f>
        <v>2.4</v>
      </c>
    </row>
    <row r="50" spans="1:4" ht="15">
      <c r="A50" s="126" t="s">
        <v>135</v>
      </c>
      <c r="B50" s="134">
        <f>SUM(B45:B49)</f>
        <v>516.4</v>
      </c>
      <c r="C50" s="132"/>
      <c r="D50" s="134">
        <f>D45+D46+D47+D48+D49</f>
        <v>3287.5</v>
      </c>
    </row>
    <row r="51" spans="1:4" ht="14.25">
      <c r="A51" s="128" t="s">
        <v>136</v>
      </c>
      <c r="B51" s="137">
        <v>1755</v>
      </c>
      <c r="C51" s="132">
        <v>15</v>
      </c>
      <c r="D51" s="132">
        <f>B51/10*C51</f>
        <v>2632.5</v>
      </c>
    </row>
    <row r="52" spans="1:4" ht="14.25">
      <c r="A52" s="128" t="s">
        <v>137</v>
      </c>
      <c r="B52" s="137">
        <v>7590</v>
      </c>
      <c r="C52" s="132">
        <v>3.5</v>
      </c>
      <c r="D52" s="132">
        <f>B52*C52/1000</f>
        <v>26.565</v>
      </c>
    </row>
    <row r="53" spans="1:4" ht="14.25">
      <c r="A53" s="128" t="s">
        <v>138</v>
      </c>
      <c r="B53" s="137">
        <v>23.5</v>
      </c>
      <c r="C53" s="132">
        <v>37.5</v>
      </c>
      <c r="D53" s="132">
        <f>B53/10*C53</f>
        <v>88.125</v>
      </c>
    </row>
    <row r="54" spans="1:4" ht="14.25">
      <c r="A54" s="128" t="s">
        <v>139</v>
      </c>
      <c r="B54" s="137">
        <v>320</v>
      </c>
      <c r="C54" s="132">
        <v>10</v>
      </c>
      <c r="D54" s="132">
        <f>B54/10*C54</f>
        <v>320</v>
      </c>
    </row>
    <row r="55" spans="1:4" ht="14.25">
      <c r="A55" s="128" t="s">
        <v>140</v>
      </c>
      <c r="B55" s="137">
        <v>80</v>
      </c>
      <c r="C55" s="132">
        <v>12</v>
      </c>
      <c r="D55" s="132">
        <f>B55/10*C55</f>
        <v>96</v>
      </c>
    </row>
    <row r="56" spans="1:4" ht="14.25">
      <c r="A56" s="128" t="s">
        <v>141</v>
      </c>
      <c r="B56" s="137"/>
      <c r="C56" s="132">
        <v>9</v>
      </c>
      <c r="D56" s="132">
        <f>B56/10*C56</f>
        <v>0</v>
      </c>
    </row>
    <row r="57" spans="1:4" ht="15">
      <c r="A57" s="126" t="s">
        <v>142</v>
      </c>
      <c r="B57" s="137"/>
      <c r="C57" s="132"/>
      <c r="D57" s="134">
        <f>D50+D51+D52+D53+D54+D55+D56</f>
        <v>6450.69</v>
      </c>
    </row>
    <row r="59" spans="1:4" ht="15.75" customHeight="1">
      <c r="A59" s="305" t="s">
        <v>145</v>
      </c>
      <c r="B59" s="305"/>
      <c r="C59" s="305"/>
      <c r="D59" s="305"/>
    </row>
    <row r="60" spans="1:4" s="139" customFormat="1" ht="15">
      <c r="A60" s="121" t="s">
        <v>144</v>
      </c>
      <c r="B60" s="122" t="s">
        <v>122</v>
      </c>
      <c r="C60" s="121" t="s">
        <v>123</v>
      </c>
      <c r="D60" s="121" t="s">
        <v>124</v>
      </c>
    </row>
    <row r="61" spans="1:4" s="139" customFormat="1" ht="15">
      <c r="A61" s="123" t="s">
        <v>125</v>
      </c>
      <c r="B61" s="124" t="s">
        <v>126</v>
      </c>
      <c r="C61" s="125" t="s">
        <v>127</v>
      </c>
      <c r="D61" s="125" t="s">
        <v>128</v>
      </c>
    </row>
    <row r="62" spans="1:4" s="139" customFormat="1" ht="15">
      <c r="A62" s="126" t="s">
        <v>129</v>
      </c>
      <c r="B62" s="128"/>
      <c r="C62" s="128"/>
      <c r="D62" s="126"/>
    </row>
    <row r="63" spans="1:4" ht="14.25">
      <c r="A63" s="128" t="s">
        <v>130</v>
      </c>
      <c r="B63" s="137"/>
      <c r="C63" s="132">
        <v>65</v>
      </c>
      <c r="D63" s="132">
        <f>B63/10*C63</f>
        <v>0</v>
      </c>
    </row>
    <row r="64" spans="1:4" ht="14.25">
      <c r="A64" s="128" t="s">
        <v>131</v>
      </c>
      <c r="B64" s="137"/>
      <c r="C64" s="132">
        <v>104</v>
      </c>
      <c r="D64" s="132">
        <f>B64/10*C64</f>
        <v>0</v>
      </c>
    </row>
    <row r="65" spans="1:4" ht="14.25">
      <c r="A65" s="128" t="s">
        <v>132</v>
      </c>
      <c r="B65" s="137"/>
      <c r="C65" s="132">
        <v>60</v>
      </c>
      <c r="D65" s="132">
        <f>B65/10*C65</f>
        <v>0</v>
      </c>
    </row>
    <row r="66" spans="1:4" ht="14.25">
      <c r="A66" s="128" t="s">
        <v>133</v>
      </c>
      <c r="B66" s="137"/>
      <c r="C66" s="132">
        <v>55</v>
      </c>
      <c r="D66" s="132">
        <f>B66/10*C66</f>
        <v>0</v>
      </c>
    </row>
    <row r="67" spans="1:4" ht="14.25">
      <c r="A67" s="128" t="s">
        <v>134</v>
      </c>
      <c r="B67" s="137"/>
      <c r="C67" s="132">
        <v>60</v>
      </c>
      <c r="D67" s="132">
        <f>B67/10*C67</f>
        <v>0</v>
      </c>
    </row>
    <row r="68" spans="1:4" ht="15">
      <c r="A68" s="126" t="s">
        <v>135</v>
      </c>
      <c r="B68" s="134"/>
      <c r="C68" s="132"/>
      <c r="D68" s="134">
        <f>D63+D64+D65+D66+D67</f>
        <v>0</v>
      </c>
    </row>
    <row r="69" spans="1:4" ht="14.25">
      <c r="A69" s="128" t="s">
        <v>136</v>
      </c>
      <c r="B69" s="137"/>
      <c r="C69" s="132">
        <v>15</v>
      </c>
      <c r="D69" s="132">
        <f>B69/10*C69</f>
        <v>0</v>
      </c>
    </row>
    <row r="70" spans="1:4" ht="14.25">
      <c r="A70" s="128" t="s">
        <v>137</v>
      </c>
      <c r="B70" s="137"/>
      <c r="C70" s="132">
        <v>3.5</v>
      </c>
      <c r="D70" s="132">
        <f>B70*C70/1000</f>
        <v>0</v>
      </c>
    </row>
    <row r="71" spans="1:4" ht="14.25">
      <c r="A71" s="128" t="s">
        <v>138</v>
      </c>
      <c r="B71" s="137"/>
      <c r="C71" s="132">
        <v>37.5</v>
      </c>
      <c r="D71" s="132">
        <f>B71/10*C71</f>
        <v>0</v>
      </c>
    </row>
    <row r="72" spans="1:4" ht="14.25">
      <c r="A72" s="128" t="s">
        <v>139</v>
      </c>
      <c r="B72" s="137"/>
      <c r="C72" s="132">
        <v>10</v>
      </c>
      <c r="D72" s="132">
        <f>B72/10*C72</f>
        <v>0</v>
      </c>
    </row>
    <row r="73" spans="1:4" ht="14.25">
      <c r="A73" s="128" t="s">
        <v>140</v>
      </c>
      <c r="B73" s="137"/>
      <c r="C73" s="132">
        <v>12</v>
      </c>
      <c r="D73" s="132">
        <f>B73/10*C73</f>
        <v>0</v>
      </c>
    </row>
    <row r="74" spans="1:4" ht="14.25">
      <c r="A74" s="128" t="s">
        <v>141</v>
      </c>
      <c r="B74" s="137"/>
      <c r="C74" s="132">
        <v>9</v>
      </c>
      <c r="D74" s="132">
        <f>B74/10*C74</f>
        <v>0</v>
      </c>
    </row>
    <row r="75" spans="1:4" ht="15">
      <c r="A75" s="126" t="s">
        <v>142</v>
      </c>
      <c r="B75" s="137"/>
      <c r="C75" s="132"/>
      <c r="D75" s="134">
        <f>D68+D69+D70+D71+D72+D73+D74</f>
        <v>0</v>
      </c>
    </row>
    <row r="77" spans="1:4" ht="18">
      <c r="A77" s="305" t="s">
        <v>146</v>
      </c>
      <c r="B77" s="305"/>
      <c r="C77" s="305"/>
      <c r="D77" s="305"/>
    </row>
    <row r="78" spans="1:4" s="139" customFormat="1" ht="15">
      <c r="A78" s="121" t="s">
        <v>144</v>
      </c>
      <c r="B78" s="122" t="s">
        <v>122</v>
      </c>
      <c r="C78" s="121" t="s">
        <v>123</v>
      </c>
      <c r="D78" s="121" t="s">
        <v>124</v>
      </c>
    </row>
    <row r="79" spans="1:4" s="139" customFormat="1" ht="15">
      <c r="A79" s="123" t="s">
        <v>125</v>
      </c>
      <c r="B79" s="124" t="s">
        <v>126</v>
      </c>
      <c r="C79" s="125" t="s">
        <v>127</v>
      </c>
      <c r="D79" s="125" t="s">
        <v>128</v>
      </c>
    </row>
    <row r="80" spans="1:4" s="139" customFormat="1" ht="15">
      <c r="A80" s="126" t="s">
        <v>129</v>
      </c>
      <c r="B80" s="126"/>
      <c r="C80" s="126"/>
      <c r="D80" s="126"/>
    </row>
    <row r="81" spans="1:4" ht="14.25">
      <c r="A81" s="128" t="s">
        <v>130</v>
      </c>
      <c r="B81" s="132">
        <f>B63+B45+B27+B9</f>
        <v>1329</v>
      </c>
      <c r="C81" s="132">
        <v>65</v>
      </c>
      <c r="D81" s="132">
        <f>B81/10*C81</f>
        <v>8638.5</v>
      </c>
    </row>
    <row r="82" spans="1:4" ht="14.25">
      <c r="A82" s="128" t="s">
        <v>131</v>
      </c>
      <c r="B82" s="132">
        <f>B64+B46+B28+B10</f>
        <v>402</v>
      </c>
      <c r="C82" s="132">
        <v>104</v>
      </c>
      <c r="D82" s="132">
        <f>B82/10*C82</f>
        <v>4180.8</v>
      </c>
    </row>
    <row r="83" spans="1:4" ht="14.25">
      <c r="A83" s="128" t="s">
        <v>132</v>
      </c>
      <c r="B83" s="132">
        <f>B65+B47+B29+B11</f>
        <v>810</v>
      </c>
      <c r="C83" s="132">
        <v>60</v>
      </c>
      <c r="D83" s="132">
        <f>B83/10*C83</f>
        <v>4860</v>
      </c>
    </row>
    <row r="84" spans="1:4" ht="14.25">
      <c r="A84" s="128" t="s">
        <v>133</v>
      </c>
      <c r="B84" s="132">
        <f>B66+B48+B30+B12</f>
        <v>219</v>
      </c>
      <c r="C84" s="132">
        <v>55</v>
      </c>
      <c r="D84" s="132">
        <f>B84/10*C84</f>
        <v>1204.5</v>
      </c>
    </row>
    <row r="85" spans="1:4" ht="14.25">
      <c r="A85" s="128" t="s">
        <v>134</v>
      </c>
      <c r="B85" s="132">
        <f>B67+B49+B31+B13</f>
        <v>3.4</v>
      </c>
      <c r="C85" s="132">
        <v>60</v>
      </c>
      <c r="D85" s="132">
        <f>B85/10*C85</f>
        <v>20.4</v>
      </c>
    </row>
    <row r="86" spans="1:4" ht="15">
      <c r="A86" s="126" t="s">
        <v>135</v>
      </c>
      <c r="B86" s="134">
        <f>SUM(B81:B85)</f>
        <v>2763.4</v>
      </c>
      <c r="C86" s="132"/>
      <c r="D86" s="134">
        <f>D81+D82+D83+D84+D85</f>
        <v>18904.2</v>
      </c>
    </row>
    <row r="87" spans="1:4" ht="14.25">
      <c r="A87" s="128" t="s">
        <v>136</v>
      </c>
      <c r="B87" s="132">
        <f aca="true" t="shared" si="0" ref="B87:B92">B69+B51+B33+B15</f>
        <v>8726</v>
      </c>
      <c r="C87" s="132">
        <v>15</v>
      </c>
      <c r="D87" s="132">
        <f>B87/10*C87</f>
        <v>13089</v>
      </c>
    </row>
    <row r="88" spans="1:4" ht="14.25">
      <c r="A88" s="128" t="s">
        <v>137</v>
      </c>
      <c r="B88" s="132">
        <f t="shared" si="0"/>
        <v>52590</v>
      </c>
      <c r="C88" s="132">
        <v>3.5</v>
      </c>
      <c r="D88" s="132">
        <f>B88*C88/1000</f>
        <v>184.065</v>
      </c>
    </row>
    <row r="89" spans="1:4" ht="14.25">
      <c r="A89" s="128" t="s">
        <v>138</v>
      </c>
      <c r="B89" s="132">
        <f t="shared" si="0"/>
        <v>83.7</v>
      </c>
      <c r="C89" s="132">
        <v>37.5</v>
      </c>
      <c r="D89" s="132">
        <f>B89/10*C89</f>
        <v>313.87500000000006</v>
      </c>
    </row>
    <row r="90" spans="1:4" ht="14.25">
      <c r="A90" s="128" t="s">
        <v>139</v>
      </c>
      <c r="B90" s="132">
        <f t="shared" si="0"/>
        <v>2384</v>
      </c>
      <c r="C90" s="132">
        <v>10</v>
      </c>
      <c r="D90" s="132">
        <f>B90/10*C90</f>
        <v>2384</v>
      </c>
    </row>
    <row r="91" spans="1:4" ht="14.25">
      <c r="A91" s="128" t="s">
        <v>140</v>
      </c>
      <c r="B91" s="132">
        <f t="shared" si="0"/>
        <v>530</v>
      </c>
      <c r="C91" s="132">
        <v>12</v>
      </c>
      <c r="D91" s="132">
        <f>B91/10*C91</f>
        <v>636</v>
      </c>
    </row>
    <row r="92" spans="1:4" ht="14.25">
      <c r="A92" s="128" t="s">
        <v>141</v>
      </c>
      <c r="B92" s="132">
        <f t="shared" si="0"/>
        <v>0</v>
      </c>
      <c r="C92" s="132">
        <v>9</v>
      </c>
      <c r="D92" s="132">
        <f>B92/10*C92</f>
        <v>0</v>
      </c>
    </row>
    <row r="93" spans="1:4" ht="15">
      <c r="A93" s="126" t="s">
        <v>142</v>
      </c>
      <c r="B93" s="132"/>
      <c r="C93" s="132"/>
      <c r="D93" s="177">
        <f>D86+D87+D88+D89+D90+D91+D92</f>
        <v>35511.14</v>
      </c>
    </row>
    <row r="95" ht="12.75">
      <c r="A95" s="118" t="s">
        <v>214</v>
      </c>
    </row>
    <row r="97" spans="1:3" ht="12.75">
      <c r="A97" s="141" t="s">
        <v>171</v>
      </c>
      <c r="B97" s="165"/>
      <c r="C97" s="164" t="s">
        <v>147</v>
      </c>
    </row>
    <row r="98" spans="1:4" ht="12.75">
      <c r="A98" s="141" t="s">
        <v>168</v>
      </c>
      <c r="C98" s="164"/>
      <c r="D98" s="142"/>
    </row>
    <row r="99" ht="12.75">
      <c r="D99" s="143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 "Кяхтинский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Малютина Юлия Сергеевна</dc:creator>
  <cp:keywords/>
  <dc:description/>
  <cp:lastModifiedBy>User</cp:lastModifiedBy>
  <cp:lastPrinted>2016-03-14T01:52:32Z</cp:lastPrinted>
  <dcterms:created xsi:type="dcterms:W3CDTF">2013-01-21T06:24:04Z</dcterms:created>
  <dcterms:modified xsi:type="dcterms:W3CDTF">2018-04-05T06:02:31Z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