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580" firstSheet="3" activeTab="4"/>
  </bookViews>
  <sheets>
    <sheet name="инвестиции" sheetId="1" r:id="rId1"/>
    <sheet name="инвестиции 2014" sheetId="2" r:id="rId2"/>
    <sheet name="хоз.суб.2014" sheetId="3" r:id="rId3"/>
    <sheet name="1 квартал" sheetId="4" r:id="rId4"/>
    <sheet name="1 вал.прод." sheetId="5" r:id="rId5"/>
    <sheet name="2 квартал" sheetId="6" r:id="rId6"/>
    <sheet name="2 вал.прод" sheetId="7" r:id="rId7"/>
    <sheet name="3 квартал" sheetId="8" r:id="rId8"/>
    <sheet name="3 вал.прод" sheetId="9" r:id="rId9"/>
    <sheet name="4 квартал" sheetId="10" r:id="rId10"/>
    <sheet name="4 вал.прод" sheetId="11" r:id="rId11"/>
  </sheets>
  <definedNames/>
  <calcPr fullCalcOnLoad="1"/>
</workbook>
</file>

<file path=xl/sharedStrings.xml><?xml version="1.0" encoding="utf-8"?>
<sst xmlns="http://schemas.openxmlformats.org/spreadsheetml/2006/main" count="1094" uniqueCount="231">
  <si>
    <t>Перечень индикаторов уровня социально-экономического развития</t>
  </si>
  <si>
    <t>№ п/п</t>
  </si>
  <si>
    <t>Наименования индикаторов</t>
  </si>
  <si>
    <t>Факт за 2007 г.</t>
  </si>
  <si>
    <t>Отклонение, %</t>
  </si>
  <si>
    <t>Численность постоянного населения, чел.</t>
  </si>
  <si>
    <t>Естественный прирост, чел.</t>
  </si>
  <si>
    <t>Механический прирост, чел.</t>
  </si>
  <si>
    <t>Трудоспособное население, чел.</t>
  </si>
  <si>
    <t>Численность занятых, чел.</t>
  </si>
  <si>
    <t>Количество безработных, чел.</t>
  </si>
  <si>
    <t>в том числе на учете в ЦЗН, чел.</t>
  </si>
  <si>
    <t>Экономически активное население, чел.</t>
  </si>
  <si>
    <t>Уровень регистрируемой безработицы, %</t>
  </si>
  <si>
    <t>Уровень общей безработицы, %</t>
  </si>
  <si>
    <t>Фонд оплаты труда занятых, тыс. руб.</t>
  </si>
  <si>
    <t>Среднемесячная номинальная начисленная заработная плата, руб.</t>
  </si>
  <si>
    <t>в том числе на душу населения, руб.</t>
  </si>
  <si>
    <t>Численность населения, имеющего доходы ниже прожиточного минимума, чел.</t>
  </si>
  <si>
    <t>Производство промышленной продукции в натуральном выражении:</t>
  </si>
  <si>
    <t>Денежные доходы населения, тыс. руб.</t>
  </si>
  <si>
    <t>Доля населения, имеющего ниже прожиточного минимума, %</t>
  </si>
  <si>
    <t>производство мяса в живом весе, т.</t>
  </si>
  <si>
    <t xml:space="preserve"> хлебобулочные изделия, т.</t>
  </si>
  <si>
    <t>молочная продукция, т.</t>
  </si>
  <si>
    <t>бланочная продукция, тыс. шт.</t>
  </si>
  <si>
    <t>пиломатериал, тыс. куб.м.</t>
  </si>
  <si>
    <t>полезные ископаемые (плавиковый шпат), т.</t>
  </si>
  <si>
    <t>электроэнергия, тыс. кВт.час.</t>
  </si>
  <si>
    <t>пар и вода, Гкал.</t>
  </si>
  <si>
    <t>Объем промышленной продукции, тыс. руб.</t>
  </si>
  <si>
    <t>хлебобулочные изделия</t>
  </si>
  <si>
    <t>производство мяса в живом весе</t>
  </si>
  <si>
    <t>молочная продукция</t>
  </si>
  <si>
    <t xml:space="preserve">бланочная продукция </t>
  </si>
  <si>
    <t>пиломатериал</t>
  </si>
  <si>
    <t>полезные ископаемые (плавиковый шпат)</t>
  </si>
  <si>
    <t>электроэнергия</t>
  </si>
  <si>
    <t>пар и вода</t>
  </si>
  <si>
    <t>Валовая продукция сельского хозяйства, тыс. руб., в том числе:</t>
  </si>
  <si>
    <t>КФХ</t>
  </si>
  <si>
    <t>в хозяйствах населения</t>
  </si>
  <si>
    <t>Объем производства, тыс. руб.</t>
  </si>
  <si>
    <t>Производительность труда на 1 занятого, тыс. руб.</t>
  </si>
  <si>
    <t>Численность занятых в промышленном и сельскохозяйственном производстве, чел.</t>
  </si>
  <si>
    <t>Розничный товарооборот, тыс. руб.</t>
  </si>
  <si>
    <t>Платные услуги, тыс. руб.</t>
  </si>
  <si>
    <t>1. бытовые услуги, в том числе:</t>
  </si>
  <si>
    <t xml:space="preserve"> - ремонт и пошив обуви</t>
  </si>
  <si>
    <t xml:space="preserve"> - ремонт и пошив одежды</t>
  </si>
  <si>
    <t xml:space="preserve"> - парикмахерские</t>
  </si>
  <si>
    <t xml:space="preserve"> - бани</t>
  </si>
  <si>
    <t xml:space="preserve"> - прачечные</t>
  </si>
  <si>
    <t xml:space="preserve"> - фотографии </t>
  </si>
  <si>
    <t xml:space="preserve"> - прочие</t>
  </si>
  <si>
    <t>2. жилищные и гостиниц</t>
  </si>
  <si>
    <t>3. коммунальные</t>
  </si>
  <si>
    <t>4. пассажирский транспорт</t>
  </si>
  <si>
    <t>5. связи, в том числе:</t>
  </si>
  <si>
    <t xml:space="preserve"> - почта</t>
  </si>
  <si>
    <t xml:space="preserve"> - электросвязь</t>
  </si>
  <si>
    <t>6. культуры</t>
  </si>
  <si>
    <t>7. медицинские</t>
  </si>
  <si>
    <t>8. ветеренарные</t>
  </si>
  <si>
    <t>9. образования</t>
  </si>
  <si>
    <t>10. транспортные</t>
  </si>
  <si>
    <t>11. ритуальные</t>
  </si>
  <si>
    <t>Объем инвестиций за счет всех источников финансирования, тыс. руб, в том числе:</t>
  </si>
  <si>
    <t xml:space="preserve"> - бюджетные инвестиции</t>
  </si>
  <si>
    <t xml:space="preserve"> - внебюджетные инвестиции</t>
  </si>
  <si>
    <t xml:space="preserve">Ввод в эксплуатацию жилых домов за счет всех источников финансирования, кв. м. </t>
  </si>
  <si>
    <t>Общая жилая площадь, кв. м.</t>
  </si>
  <si>
    <t>Обеспеченность общей жилой площадью на 1 чел, кв. м.</t>
  </si>
  <si>
    <t>Удельный вес введенной общей площади жилых домов по отношению к общей площади жилищного фонда, %</t>
  </si>
  <si>
    <t>Количество созданных рабочих мест, ед.</t>
  </si>
  <si>
    <t>Количество созданных рабочих мест на 1000 человек населения, ед.</t>
  </si>
  <si>
    <t>Число субъектов малого предпринимательства, ед.</t>
  </si>
  <si>
    <t>Число субъектов среднего предпринимательства, ед.</t>
  </si>
  <si>
    <t>Число субъектов малого и среднего предпринимательства в расчете на 1000 человек населения, ед.</t>
  </si>
  <si>
    <t>Численность населения, участвующего в работе территориального общественного самоуправления, чел.</t>
  </si>
  <si>
    <t>Доля населения, участвующего в работе территориального общественного самоуправления, %</t>
  </si>
  <si>
    <t>Количество преступлений, шт.</t>
  </si>
  <si>
    <t>в том числе раскрытых, шт.</t>
  </si>
  <si>
    <t>Раскрываемость преступлений, %</t>
  </si>
  <si>
    <t>Количество преступлений, совершенных несовершеннолетними, шт.</t>
  </si>
  <si>
    <t>Удельный вес преступлений, совершенных несовершеннолетними, %</t>
  </si>
  <si>
    <t>Уровень преступности на 100000 населения</t>
  </si>
  <si>
    <t>Количество ДТП, шт.</t>
  </si>
  <si>
    <t>Налоговые и неналоговые доходы бюджета, тыс. руб.</t>
  </si>
  <si>
    <t>Расходы в сфере организации муниципального управления, тыс. руб.</t>
  </si>
  <si>
    <t>Неэффективные расходы в сфере организации муниципального управления, тыс. руб.</t>
  </si>
  <si>
    <t>Доля неэффективных расходов в сфере организации муниципального управления, %</t>
  </si>
  <si>
    <t>Численность населения, обеспеченного питьевой водой, отвечающей требованиям безопасности, чел.</t>
  </si>
  <si>
    <t>Доля  населения, обеспеченного питьевой водой, отвечающей требованиям безопасности, в общей численности населения , %</t>
  </si>
  <si>
    <t>Общая протяженность автомобильных дорог общего пользования местного значения, км.</t>
  </si>
  <si>
    <t>Протяженность автомобильных дорог общего пользования местного значения, не отвечающих нормативным требованиям, км.</t>
  </si>
  <si>
    <t xml:space="preserve"> Доля протяженности автомобильных дорог общего пользования местного значения, не отвечающих нормативным требованиям, в общей протяженности автомобильных дорог общего пользования местного значения, %</t>
  </si>
  <si>
    <t>Доля площади земельных участков, являющихся объектами налогообложения земельным налогом, в общей площади территории поселения, %</t>
  </si>
  <si>
    <t>Количество детей, посещающих ДОУ, чел.</t>
  </si>
  <si>
    <t>Охват детей дошкольным образованием, %</t>
  </si>
  <si>
    <t>Количество участников культурно-досуговых мероприятий, организованных ОМСУ, чел.</t>
  </si>
  <si>
    <t xml:space="preserve"> в том числе количество участников платных культурно-досуговых мероприятий, организованных ОМСУ, чел.</t>
  </si>
  <si>
    <t xml:space="preserve"> Удельный вес населения, участвующего в платных культурно-досуговых мероприятий, организованных ОМСУ, %</t>
  </si>
  <si>
    <t>Численность населения, систематически занимающегося физической культурой и спортом, чел.</t>
  </si>
  <si>
    <t>Удельный вес населения, систематически занимающегося физической культурой и спортом, %</t>
  </si>
  <si>
    <t>Количество детей дошкольного возраста посещающих и нуждающихся в местах в ДОУ, чел.</t>
  </si>
  <si>
    <t>младенческая смертность</t>
  </si>
  <si>
    <t>3 мес. 2007г.</t>
  </si>
  <si>
    <t>Факт за 2014 г.</t>
  </si>
  <si>
    <t>3 мес. 2014г.</t>
  </si>
  <si>
    <t>Объем производства молока, тыс.руб.</t>
  </si>
  <si>
    <t>Объем производства мяса, тыс.руб.</t>
  </si>
  <si>
    <t>РАСЧЕТ ВАЛОВОЙ ПРОДУКЦИИ</t>
  </si>
  <si>
    <t>СПК</t>
  </si>
  <si>
    <r>
      <t>Наименование</t>
    </r>
    <r>
      <rPr>
        <sz val="11"/>
        <rFont val="Arial"/>
        <family val="2"/>
      </rPr>
      <t xml:space="preserve"> </t>
    </r>
  </si>
  <si>
    <t>Производство</t>
  </si>
  <si>
    <t>Цена реализации</t>
  </si>
  <si>
    <t>Валовая продукция</t>
  </si>
  <si>
    <t>продукции</t>
  </si>
  <si>
    <t>(цн., шт.)</t>
  </si>
  <si>
    <t>(руб.)</t>
  </si>
  <si>
    <t>(тыс. руб.)</t>
  </si>
  <si>
    <t>Мясо:</t>
  </si>
  <si>
    <t xml:space="preserve">       - говядина </t>
  </si>
  <si>
    <t xml:space="preserve">       - свинина </t>
  </si>
  <si>
    <t xml:space="preserve">       - баранина</t>
  </si>
  <si>
    <t xml:space="preserve">       - конина</t>
  </si>
  <si>
    <t xml:space="preserve">       - птица</t>
  </si>
  <si>
    <t>Всего мяса:</t>
  </si>
  <si>
    <t>Молоко</t>
  </si>
  <si>
    <t>Яйцо</t>
  </si>
  <si>
    <t>Шерсть</t>
  </si>
  <si>
    <t>Картофель</t>
  </si>
  <si>
    <t xml:space="preserve">Овощи </t>
  </si>
  <si>
    <t>Зерно</t>
  </si>
  <si>
    <t>Итого:</t>
  </si>
  <si>
    <t>НАСЕЛЕНИЕ</t>
  </si>
  <si>
    <t xml:space="preserve">Наименование </t>
  </si>
  <si>
    <t>ПОДСОБНОЕ ХОЗЯЙСТВО</t>
  </si>
  <si>
    <t>ИТОГО ПО АДМИНИСТРАЦИИ</t>
  </si>
  <si>
    <t>Инвестиции</t>
  </si>
  <si>
    <t>Наименование</t>
  </si>
  <si>
    <t>Сумма, тыс.руб.</t>
  </si>
  <si>
    <t>итого:</t>
  </si>
  <si>
    <t>,</t>
  </si>
  <si>
    <t>"___" ___________________ 2014год</t>
  </si>
  <si>
    <t>с/х предприятия</t>
  </si>
  <si>
    <t xml:space="preserve">Глава администрации </t>
  </si>
  <si>
    <t>Глава администрации _________________________</t>
  </si>
  <si>
    <t>Глава администрации _______________________</t>
  </si>
  <si>
    <t>мясные полуфабрикаты</t>
  </si>
  <si>
    <t>Общая площадь территории поселения, га</t>
  </si>
  <si>
    <t>Площадь земельных участков, являющихся объектами налогообложения земельным налогом, га</t>
  </si>
  <si>
    <t>6 мес. 2007г.</t>
  </si>
  <si>
    <t>6 мес. 2014г.</t>
  </si>
  <si>
    <t>9 мес. 2007г.</t>
  </si>
  <si>
    <t>9 мес. 2014г.</t>
  </si>
  <si>
    <t>12 мес. 2007г.</t>
  </si>
  <si>
    <t>12 мес. 2014г.</t>
  </si>
  <si>
    <t xml:space="preserve">12. прочие </t>
  </si>
  <si>
    <t>Общая протяженность автомобильных дорог общего пользования местного значения, га</t>
  </si>
  <si>
    <t>Протяженность автомобильных дорог общего пользования местного значения, не отвечающих нормативным требованиям, га</t>
  </si>
  <si>
    <t>полезные ископаемые .</t>
  </si>
  <si>
    <t xml:space="preserve">МО «Зарянское" Кяхтинского района за 1 квартал 2014г. </t>
  </si>
  <si>
    <t>МО "Зярянское"</t>
  </si>
  <si>
    <t>Г.Л. Малыгина</t>
  </si>
  <si>
    <t>МО "Зарянское"</t>
  </si>
  <si>
    <t>ТОС "Заря"</t>
  </si>
  <si>
    <t>Бюд.</t>
  </si>
  <si>
    <t>ИП Игумнов П.Р. а/м "Газель"</t>
  </si>
  <si>
    <t>СПК "Заря"</t>
  </si>
  <si>
    <t>12. прочие</t>
  </si>
  <si>
    <t>3кв.</t>
  </si>
  <si>
    <t xml:space="preserve">МО «Зарянское" Кяхтинского района за 2014г. </t>
  </si>
  <si>
    <t>Установка сигнализации "Амбулатория)</t>
  </si>
  <si>
    <t>Строительство магазина</t>
  </si>
  <si>
    <t>приобрет.мороз.камер для магазина</t>
  </si>
  <si>
    <t>установка дорожных знаков</t>
  </si>
  <si>
    <t>итого</t>
  </si>
  <si>
    <t>тыс.руб.</t>
  </si>
  <si>
    <t>внебюджет</t>
  </si>
  <si>
    <t>бюджет</t>
  </si>
  <si>
    <t>1 квартал</t>
  </si>
  <si>
    <t>1-ое полугодие</t>
  </si>
  <si>
    <t>9 месяцев</t>
  </si>
  <si>
    <t>12 месяцев</t>
  </si>
  <si>
    <t>ВСЕГО:</t>
  </si>
  <si>
    <t>"___" ___________________ 2015год</t>
  </si>
  <si>
    <t>ИП Игумнов П.Р. а/м Газель</t>
  </si>
  <si>
    <t>Установка сигнализации (Аибулатория)</t>
  </si>
  <si>
    <t>Установка дорожных знаков</t>
  </si>
  <si>
    <t>Цыфровое телевидение</t>
  </si>
  <si>
    <t>Жилье под матер.капитал Посохова Л.</t>
  </si>
  <si>
    <t>полезные ископаемые</t>
  </si>
  <si>
    <t>полезные ископаемые , т.</t>
  </si>
  <si>
    <t>Число субъектов малого и среднего предпринимательства в расчете на 10000 человек населения, ед.</t>
  </si>
  <si>
    <t xml:space="preserve">  "          "                                           2015 г.</t>
  </si>
  <si>
    <t>МО "Зарянское" Кяхтинского района за  1 квартал 2015 год</t>
  </si>
  <si>
    <t>Порог на 2015 г.</t>
  </si>
  <si>
    <t>3 мес. 2015г.</t>
  </si>
  <si>
    <t>Факт за 2015 г.</t>
  </si>
  <si>
    <t>3 мес.2015 г./порог 3 мес 2015г.</t>
  </si>
  <si>
    <t>3 мес. 2015 г./ 3 мес 2014г.</t>
  </si>
  <si>
    <t>3 мес. 2015 г./ 3 мес 2007г.</t>
  </si>
  <si>
    <t>"____" _______________2015г.</t>
  </si>
  <si>
    <t xml:space="preserve">МО «Зарянское» Кяхтинского района за 1 квартал 2015 г. </t>
  </si>
  <si>
    <t>МО "Зарянское" Кяхтинского района за 1-ое полугодие 2015 год</t>
  </si>
  <si>
    <t>6 мес. 2015г.</t>
  </si>
  <si>
    <t>6 мес.2015 г./порог 6 мес 2015г.</t>
  </si>
  <si>
    <t>6 мес. 2015 г./ 6 мес 2014г.</t>
  </si>
  <si>
    <t>6 мес. 2015 г./ 6 мес 2007г.</t>
  </si>
  <si>
    <t xml:space="preserve">МО «Зарянское» Кяхтинского района за 1-ое полугодие 2015 г. </t>
  </si>
  <si>
    <t>данные не изменяла!!!</t>
  </si>
  <si>
    <t>МО "Зарянское" Кяхтинского района за  9 месяцев 2015 год</t>
  </si>
  <si>
    <t>9 мес. 2015г.</t>
  </si>
  <si>
    <t>9 мес.2015 г./порог 9 мес 2015г.</t>
  </si>
  <si>
    <t>9 мес. 2015 г./ 9 мес 2014г.</t>
  </si>
  <si>
    <t>9 мес. 2015 г./ 9 мес 2007г.</t>
  </si>
  <si>
    <t xml:space="preserve">МО «Зарянское» Кяхтинского района за 9 месяцев 2015 г. </t>
  </si>
  <si>
    <t>данные не меняла!!</t>
  </si>
  <si>
    <t>МО "Зарянское" Кяхтинского района за 2015 год</t>
  </si>
  <si>
    <t>12 мес. 2015г.</t>
  </si>
  <si>
    <t>12 мес.2015 г./порог 12 мес 2015г.</t>
  </si>
  <si>
    <t>12 мес. 2015 г./ 12 мес 2015г.</t>
  </si>
  <si>
    <t>12 мес. 2015 г./ 12 мес 2007г.</t>
  </si>
  <si>
    <t xml:space="preserve">МО «Зарянское» Кяхтинского района за 2015 г. </t>
  </si>
  <si>
    <t>по данным руо</t>
  </si>
  <si>
    <t>по данным руо ( у вас по образованиию не платных услуг)</t>
  </si>
  <si>
    <t>по данным отдела культуры</t>
  </si>
  <si>
    <t>499 человек на 01.01.2015</t>
  </si>
  <si>
    <t>не сверенные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</si>
</sst>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0.0%"/>
    <numFmt numFmtId="174" formatCode="0.00000"/>
    <numFmt numFmtId="175" formatCode="0.000000"/>
    <numFmt numFmtId="176" formatCode="0.0000"/>
    <numFmt numFmtId="177" formatCode="0.000"/>
    <numFmt numFmtId="178" formatCode="0.0000000"/>
    <numFmt numFmtId="179" formatCode="[$-FC19]d\ mmmm\ yyyy\ &quot;г.&quot;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sz val="11"/>
      <color indexed="12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7" borderId="7" applyNumberFormat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2" fillId="0" borderId="0">
      <alignment/>
      <protection/>
    </xf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1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5" fillId="0" borderId="10" xfId="0" applyFont="1" applyBorder="1" applyAlignment="1">
      <alignment/>
    </xf>
    <xf numFmtId="0" fontId="14" fillId="32" borderId="10" xfId="0" applyFont="1" applyFill="1" applyBorder="1" applyAlignment="1">
      <alignment/>
    </xf>
    <xf numFmtId="0" fontId="0" fillId="0" borderId="0" xfId="0" applyAlignment="1">
      <alignment horizontal="right"/>
    </xf>
    <xf numFmtId="0" fontId="3" fillId="33" borderId="10" xfId="0" applyFont="1" applyFill="1" applyBorder="1" applyAlignment="1">
      <alignment wrapText="1"/>
    </xf>
    <xf numFmtId="0" fontId="12" fillId="33" borderId="10" xfId="0" applyFont="1" applyFill="1" applyBorder="1" applyAlignment="1">
      <alignment wrapText="1"/>
    </xf>
    <xf numFmtId="2" fontId="3" fillId="33" borderId="10" xfId="0" applyNumberFormat="1" applyFont="1" applyFill="1" applyBorder="1" applyAlignment="1">
      <alignment/>
    </xf>
    <xf numFmtId="168" fontId="3" fillId="33" borderId="10" xfId="0" applyNumberFormat="1" applyFont="1" applyFill="1" applyBorder="1" applyAlignment="1">
      <alignment/>
    </xf>
    <xf numFmtId="168" fontId="3" fillId="34" borderId="10" xfId="0" applyNumberFormat="1" applyFont="1" applyFill="1" applyBorder="1" applyAlignment="1">
      <alignment/>
    </xf>
    <xf numFmtId="168" fontId="8" fillId="34" borderId="10" xfId="0" applyNumberFormat="1" applyFont="1" applyFill="1" applyBorder="1" applyAlignment="1">
      <alignment/>
    </xf>
    <xf numFmtId="0" fontId="4" fillId="34" borderId="10" xfId="0" applyFont="1" applyFill="1" applyBorder="1" applyAlignment="1">
      <alignment wrapText="1"/>
    </xf>
    <xf numFmtId="10" fontId="3" fillId="34" borderId="10" xfId="0" applyNumberFormat="1" applyFont="1" applyFill="1" applyBorder="1" applyAlignment="1">
      <alignment/>
    </xf>
    <xf numFmtId="10" fontId="8" fillId="34" borderId="10" xfId="0" applyNumberFormat="1" applyFont="1" applyFill="1" applyBorder="1" applyAlignment="1">
      <alignment/>
    </xf>
    <xf numFmtId="10" fontId="9" fillId="34" borderId="10" xfId="0" applyNumberFormat="1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6" fillId="34" borderId="10" xfId="0" applyFont="1" applyFill="1" applyBorder="1" applyAlignment="1">
      <alignment wrapText="1"/>
    </xf>
    <xf numFmtId="168" fontId="9" fillId="34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168" fontId="4" fillId="34" borderId="10" xfId="0" applyNumberFormat="1" applyFont="1" applyFill="1" applyBorder="1" applyAlignment="1">
      <alignment/>
    </xf>
    <xf numFmtId="168" fontId="6" fillId="34" borderId="10" xfId="0" applyNumberFormat="1" applyFont="1" applyFill="1" applyBorder="1" applyAlignment="1">
      <alignment/>
    </xf>
    <xf numFmtId="168" fontId="10" fillId="34" borderId="10" xfId="0" applyNumberFormat="1" applyFont="1" applyFill="1" applyBorder="1" applyAlignment="1">
      <alignment/>
    </xf>
    <xf numFmtId="1" fontId="8" fillId="34" borderId="10" xfId="0" applyNumberFormat="1" applyFont="1" applyFill="1" applyBorder="1" applyAlignment="1">
      <alignment/>
    </xf>
    <xf numFmtId="1" fontId="3" fillId="34" borderId="10" xfId="0" applyNumberFormat="1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8" fillId="35" borderId="10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168" fontId="3" fillId="35" borderId="10" xfId="0" applyNumberFormat="1" applyFont="1" applyFill="1" applyBorder="1" applyAlignment="1">
      <alignment/>
    </xf>
    <xf numFmtId="168" fontId="8" fillId="35" borderId="10" xfId="0" applyNumberFormat="1" applyFont="1" applyFill="1" applyBorder="1" applyAlignment="1">
      <alignment/>
    </xf>
    <xf numFmtId="168" fontId="9" fillId="35" borderId="10" xfId="0" applyNumberFormat="1" applyFont="1" applyFill="1" applyBorder="1" applyAlignment="1">
      <alignment/>
    </xf>
    <xf numFmtId="0" fontId="3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5" fillId="33" borderId="11" xfId="0" applyFont="1" applyFill="1" applyBorder="1" applyAlignment="1">
      <alignment wrapText="1"/>
    </xf>
    <xf numFmtId="0" fontId="13" fillId="33" borderId="11" xfId="0" applyFont="1" applyFill="1" applyBorder="1" applyAlignment="1">
      <alignment wrapText="1"/>
    </xf>
    <xf numFmtId="0" fontId="6" fillId="0" borderId="12" xfId="0" applyFont="1" applyBorder="1" applyAlignment="1">
      <alignment wrapText="1"/>
    </xf>
    <xf numFmtId="0" fontId="3" fillId="0" borderId="12" xfId="0" applyFont="1" applyBorder="1" applyAlignment="1">
      <alignment/>
    </xf>
    <xf numFmtId="0" fontId="8" fillId="0" borderId="12" xfId="0" applyFont="1" applyBorder="1" applyAlignment="1">
      <alignment/>
    </xf>
    <xf numFmtId="0" fontId="14" fillId="0" borderId="12" xfId="0" applyFont="1" applyBorder="1" applyAlignment="1">
      <alignment/>
    </xf>
    <xf numFmtId="2" fontId="3" fillId="33" borderId="12" xfId="0" applyNumberFormat="1" applyFont="1" applyFill="1" applyBorder="1" applyAlignment="1">
      <alignment/>
    </xf>
    <xf numFmtId="168" fontId="3" fillId="33" borderId="12" xfId="0" applyNumberFormat="1" applyFont="1" applyFill="1" applyBorder="1" applyAlignment="1">
      <alignment/>
    </xf>
    <xf numFmtId="168" fontId="12" fillId="33" borderId="13" xfId="0" applyNumberFormat="1" applyFont="1" applyFill="1" applyBorder="1" applyAlignment="1">
      <alignment/>
    </xf>
    <xf numFmtId="168" fontId="12" fillId="33" borderId="14" xfId="0" applyNumberFormat="1" applyFont="1" applyFill="1" applyBorder="1" applyAlignment="1">
      <alignment/>
    </xf>
    <xf numFmtId="0" fontId="4" fillId="0" borderId="15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2" fontId="3" fillId="33" borderId="15" xfId="0" applyNumberFormat="1" applyFont="1" applyFill="1" applyBorder="1" applyAlignment="1">
      <alignment/>
    </xf>
    <xf numFmtId="168" fontId="3" fillId="33" borderId="15" xfId="0" applyNumberFormat="1" applyFont="1" applyFill="1" applyBorder="1" applyAlignment="1">
      <alignment/>
    </xf>
    <xf numFmtId="168" fontId="12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/>
    </xf>
    <xf numFmtId="0" fontId="6" fillId="34" borderId="15" xfId="0" applyFont="1" applyFill="1" applyBorder="1" applyAlignment="1">
      <alignment/>
    </xf>
    <xf numFmtId="10" fontId="3" fillId="34" borderId="15" xfId="0" applyNumberFormat="1" applyFont="1" applyFill="1" applyBorder="1" applyAlignment="1">
      <alignment/>
    </xf>
    <xf numFmtId="10" fontId="8" fillId="34" borderId="15" xfId="0" applyNumberFormat="1" applyFont="1" applyFill="1" applyBorder="1" applyAlignment="1">
      <alignment/>
    </xf>
    <xf numFmtId="10" fontId="9" fillId="34" borderId="15" xfId="0" applyNumberFormat="1" applyFont="1" applyFill="1" applyBorder="1" applyAlignment="1">
      <alignment/>
    </xf>
    <xf numFmtId="0" fontId="6" fillId="34" borderId="15" xfId="0" applyFont="1" applyFill="1" applyBorder="1" applyAlignment="1">
      <alignment horizontal="left" vertical="center" wrapText="1"/>
    </xf>
    <xf numFmtId="168" fontId="3" fillId="34" borderId="15" xfId="0" applyNumberFormat="1" applyFont="1" applyFill="1" applyBorder="1" applyAlignment="1">
      <alignment/>
    </xf>
    <xf numFmtId="168" fontId="8" fillId="34" borderId="15" xfId="0" applyNumberFormat="1" applyFont="1" applyFill="1" applyBorder="1" applyAlignment="1">
      <alignment/>
    </xf>
    <xf numFmtId="0" fontId="14" fillId="34" borderId="15" xfId="0" applyFont="1" applyFill="1" applyBorder="1" applyAlignment="1">
      <alignment/>
    </xf>
    <xf numFmtId="0" fontId="9" fillId="0" borderId="12" xfId="0" applyFont="1" applyBorder="1" applyAlignment="1">
      <alignment/>
    </xf>
    <xf numFmtId="0" fontId="4" fillId="34" borderId="15" xfId="0" applyFont="1" applyFill="1" applyBorder="1" applyAlignment="1">
      <alignment/>
    </xf>
    <xf numFmtId="2" fontId="3" fillId="34" borderId="15" xfId="0" applyNumberFormat="1" applyFont="1" applyFill="1" applyBorder="1" applyAlignment="1">
      <alignment/>
    </xf>
    <xf numFmtId="2" fontId="8" fillId="34" borderId="15" xfId="0" applyNumberFormat="1" applyFont="1" applyFill="1" applyBorder="1" applyAlignment="1">
      <alignment/>
    </xf>
    <xf numFmtId="0" fontId="9" fillId="34" borderId="15" xfId="0" applyFont="1" applyFill="1" applyBorder="1" applyAlignment="1">
      <alignment/>
    </xf>
    <xf numFmtId="168" fontId="3" fillId="33" borderId="16" xfId="0" applyNumberFormat="1" applyFont="1" applyFill="1" applyBorder="1" applyAlignment="1">
      <alignment/>
    </xf>
    <xf numFmtId="0" fontId="4" fillId="0" borderId="12" xfId="0" applyFont="1" applyBorder="1" applyAlignment="1">
      <alignment wrapText="1"/>
    </xf>
    <xf numFmtId="168" fontId="3" fillId="33" borderId="13" xfId="0" applyNumberFormat="1" applyFont="1" applyFill="1" applyBorder="1" applyAlignment="1">
      <alignment/>
    </xf>
    <xf numFmtId="0" fontId="6" fillId="34" borderId="15" xfId="0" applyFont="1" applyFill="1" applyBorder="1" applyAlignment="1">
      <alignment wrapText="1"/>
    </xf>
    <xf numFmtId="168" fontId="9" fillId="34" borderId="15" xfId="0" applyNumberFormat="1" applyFont="1" applyFill="1" applyBorder="1" applyAlignment="1">
      <alignment/>
    </xf>
    <xf numFmtId="168" fontId="3" fillId="33" borderId="14" xfId="0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168" fontId="3" fillId="35" borderId="15" xfId="0" applyNumberFormat="1" applyFont="1" applyFill="1" applyBorder="1" applyAlignment="1">
      <alignment/>
    </xf>
    <xf numFmtId="168" fontId="8" fillId="35" borderId="15" xfId="0" applyNumberFormat="1" applyFont="1" applyFill="1" applyBorder="1" applyAlignment="1">
      <alignment/>
    </xf>
    <xf numFmtId="168" fontId="9" fillId="35" borderId="15" xfId="0" applyNumberFormat="1" applyFont="1" applyFill="1" applyBorder="1" applyAlignment="1">
      <alignment/>
    </xf>
    <xf numFmtId="0" fontId="6" fillId="34" borderId="12" xfId="0" applyFont="1" applyFill="1" applyBorder="1" applyAlignment="1">
      <alignment wrapText="1"/>
    </xf>
    <xf numFmtId="168" fontId="3" fillId="34" borderId="12" xfId="0" applyNumberFormat="1" applyFont="1" applyFill="1" applyBorder="1" applyAlignment="1">
      <alignment/>
    </xf>
    <xf numFmtId="168" fontId="8" fillId="34" borderId="12" xfId="0" applyNumberFormat="1" applyFont="1" applyFill="1" applyBorder="1" applyAlignment="1">
      <alignment/>
    </xf>
    <xf numFmtId="168" fontId="9" fillId="34" borderId="12" xfId="0" applyNumberFormat="1" applyFont="1" applyFill="1" applyBorder="1" applyAlignment="1">
      <alignment/>
    </xf>
    <xf numFmtId="0" fontId="4" fillId="0" borderId="15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8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0" fontId="14" fillId="34" borderId="12" xfId="0" applyFont="1" applyFill="1" applyBorder="1" applyAlignment="1">
      <alignment/>
    </xf>
    <xf numFmtId="0" fontId="9" fillId="0" borderId="15" xfId="0" applyFont="1" applyBorder="1" applyAlignment="1">
      <alignment/>
    </xf>
    <xf numFmtId="0" fontId="10" fillId="0" borderId="12" xfId="0" applyFont="1" applyBorder="1" applyAlignment="1">
      <alignment/>
    </xf>
    <xf numFmtId="168" fontId="14" fillId="34" borderId="15" xfId="0" applyNumberFormat="1" applyFont="1" applyFill="1" applyBorder="1" applyAlignment="1">
      <alignment/>
    </xf>
    <xf numFmtId="0" fontId="8" fillId="32" borderId="12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1" fontId="8" fillId="34" borderId="15" xfId="0" applyNumberFormat="1" applyFont="1" applyFill="1" applyBorder="1" applyAlignment="1">
      <alignment/>
    </xf>
    <xf numFmtId="0" fontId="4" fillId="0" borderId="17" xfId="0" applyFont="1" applyBorder="1" applyAlignment="1">
      <alignment/>
    </xf>
    <xf numFmtId="0" fontId="6" fillId="0" borderId="18" xfId="0" applyFont="1" applyBorder="1" applyAlignment="1">
      <alignment wrapText="1"/>
    </xf>
    <xf numFmtId="0" fontId="3" fillId="0" borderId="18" xfId="0" applyFont="1" applyBorder="1" applyAlignment="1">
      <alignment/>
    </xf>
    <xf numFmtId="0" fontId="8" fillId="0" borderId="18" xfId="0" applyFont="1" applyBorder="1" applyAlignment="1">
      <alignment/>
    </xf>
    <xf numFmtId="2" fontId="3" fillId="33" borderId="18" xfId="0" applyNumberFormat="1" applyFont="1" applyFill="1" applyBorder="1" applyAlignment="1">
      <alignment/>
    </xf>
    <xf numFmtId="168" fontId="3" fillId="33" borderId="18" xfId="0" applyNumberFormat="1" applyFont="1" applyFill="1" applyBorder="1" applyAlignment="1">
      <alignment/>
    </xf>
    <xf numFmtId="168" fontId="3" fillId="33" borderId="19" xfId="0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9" fontId="3" fillId="34" borderId="15" xfId="58" applyFont="1" applyFill="1" applyBorder="1" applyAlignment="1">
      <alignment/>
    </xf>
    <xf numFmtId="9" fontId="8" fillId="34" borderId="15" xfId="58" applyFont="1" applyFill="1" applyBorder="1" applyAlignment="1">
      <alignment/>
    </xf>
    <xf numFmtId="9" fontId="12" fillId="34" borderId="15" xfId="58" applyFont="1" applyFill="1" applyBorder="1" applyAlignment="1">
      <alignment/>
    </xf>
    <xf numFmtId="0" fontId="12" fillId="0" borderId="12" xfId="0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22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22" xfId="0" applyFont="1" applyBorder="1" applyAlignment="1">
      <alignment horizontal="center"/>
    </xf>
    <xf numFmtId="0" fontId="19" fillId="0" borderId="23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0" fontId="2" fillId="0" borderId="10" xfId="0" applyFont="1" applyBorder="1" applyAlignment="1">
      <alignment/>
    </xf>
    <xf numFmtId="0" fontId="21" fillId="0" borderId="25" xfId="0" applyFont="1" applyBorder="1" applyAlignment="1">
      <alignment horizontal="center"/>
    </xf>
    <xf numFmtId="0" fontId="21" fillId="0" borderId="23" xfId="0" applyFont="1" applyBorder="1" applyAlignment="1">
      <alignment horizontal="center"/>
    </xf>
    <xf numFmtId="0" fontId="19" fillId="0" borderId="24" xfId="0" applyFont="1" applyBorder="1" applyAlignment="1">
      <alignment/>
    </xf>
    <xf numFmtId="0" fontId="22" fillId="0" borderId="23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17" fillId="0" borderId="0" xfId="0" applyFont="1" applyAlignment="1">
      <alignment/>
    </xf>
    <xf numFmtId="0" fontId="22" fillId="0" borderId="23" xfId="0" applyNumberFormat="1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17" fillId="0" borderId="10" xfId="0" applyFont="1" applyBorder="1" applyAlignment="1">
      <alignment/>
    </xf>
    <xf numFmtId="0" fontId="0" fillId="0" borderId="0" xfId="0" applyBorder="1" applyAlignment="1">
      <alignment/>
    </xf>
    <xf numFmtId="0" fontId="17" fillId="32" borderId="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26" xfId="0" applyFont="1" applyBorder="1" applyAlignment="1">
      <alignment/>
    </xf>
    <xf numFmtId="0" fontId="61" fillId="0" borderId="12" xfId="0" applyFont="1" applyBorder="1" applyAlignment="1">
      <alignment/>
    </xf>
    <xf numFmtId="0" fontId="8" fillId="32" borderId="12" xfId="0" applyFont="1" applyFill="1" applyBorder="1" applyAlignment="1">
      <alignment/>
    </xf>
    <xf numFmtId="0" fontId="8" fillId="32" borderId="10" xfId="0" applyFont="1" applyFill="1" applyBorder="1" applyAlignment="1">
      <alignment/>
    </xf>
    <xf numFmtId="0" fontId="3" fillId="32" borderId="10" xfId="0" applyFont="1" applyFill="1" applyBorder="1" applyAlignment="1">
      <alignment/>
    </xf>
    <xf numFmtId="0" fontId="8" fillId="32" borderId="15" xfId="0" applyFont="1" applyFill="1" applyBorder="1" applyAlignment="1">
      <alignment/>
    </xf>
    <xf numFmtId="0" fontId="3" fillId="32" borderId="15" xfId="0" applyFont="1" applyFill="1" applyBorder="1" applyAlignment="1">
      <alignment/>
    </xf>
    <xf numFmtId="0" fontId="23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right"/>
    </xf>
    <xf numFmtId="2" fontId="21" fillId="0" borderId="23" xfId="0" applyNumberFormat="1" applyFont="1" applyBorder="1" applyAlignment="1">
      <alignment horizontal="center"/>
    </xf>
    <xf numFmtId="0" fontId="51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7" borderId="27" xfId="0" applyFill="1" applyBorder="1" applyAlignment="1">
      <alignment/>
    </xf>
    <xf numFmtId="0" fontId="51" fillId="0" borderId="0" xfId="0" applyFont="1" applyAlignment="1">
      <alignment/>
    </xf>
    <xf numFmtId="0" fontId="51" fillId="0" borderId="0" xfId="0" applyFont="1" applyFill="1" applyBorder="1" applyAlignment="1">
      <alignment/>
    </xf>
    <xf numFmtId="0" fontId="0" fillId="33" borderId="27" xfId="0" applyFill="1" applyBorder="1" applyAlignment="1">
      <alignment/>
    </xf>
    <xf numFmtId="0" fontId="3" fillId="32" borderId="12" xfId="0" applyFont="1" applyFill="1" applyBorder="1" applyAlignment="1">
      <alignment/>
    </xf>
    <xf numFmtId="0" fontId="62" fillId="0" borderId="0" xfId="0" applyFont="1" applyBorder="1" applyAlignment="1">
      <alignment horizontal="center"/>
    </xf>
    <xf numFmtId="0" fontId="59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5" fillId="0" borderId="0" xfId="0" applyFont="1" applyAlignment="1">
      <alignment/>
    </xf>
    <xf numFmtId="0" fontId="13" fillId="0" borderId="0" xfId="0" applyFont="1" applyAlignment="1">
      <alignment horizontal="center" vertical="center" wrapText="1"/>
    </xf>
    <xf numFmtId="0" fontId="23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381000" y="37585650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4"/>
        <xdr:cNvSpPr>
          <a:spLocks/>
        </xdr:cNvSpPr>
      </xdr:nvSpPr>
      <xdr:spPr>
        <a:xfrm flipV="1">
          <a:off x="800100" y="37585650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72852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72852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120</xdr:row>
      <xdr:rowOff>161925</xdr:rowOff>
    </xdr:from>
    <xdr:to>
      <xdr:col>1</xdr:col>
      <xdr:colOff>428625</xdr:colOff>
      <xdr:row>120</xdr:row>
      <xdr:rowOff>161925</xdr:rowOff>
    </xdr:to>
    <xdr:sp>
      <xdr:nvSpPr>
        <xdr:cNvPr id="1" name="Прямая соединительная линия 1"/>
        <xdr:cNvSpPr>
          <a:spLocks/>
        </xdr:cNvSpPr>
      </xdr:nvSpPr>
      <xdr:spPr>
        <a:xfrm>
          <a:off x="381000" y="37442775"/>
          <a:ext cx="266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581025</xdr:colOff>
      <xdr:row>120</xdr:row>
      <xdr:rowOff>161925</xdr:rowOff>
    </xdr:from>
    <xdr:to>
      <xdr:col>1</xdr:col>
      <xdr:colOff>1524000</xdr:colOff>
      <xdr:row>120</xdr:row>
      <xdr:rowOff>171450</xdr:rowOff>
    </xdr:to>
    <xdr:sp>
      <xdr:nvSpPr>
        <xdr:cNvPr id="2" name="Прямая соединительная линия 2"/>
        <xdr:cNvSpPr>
          <a:spLocks/>
        </xdr:cNvSpPr>
      </xdr:nvSpPr>
      <xdr:spPr>
        <a:xfrm flipV="1">
          <a:off x="800100" y="37442775"/>
          <a:ext cx="942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zoomScalePageLayoutView="0" workbookViewId="0" topLeftCell="A1">
      <selection activeCell="I24" sqref="I24"/>
    </sheetView>
  </sheetViews>
  <sheetFormatPr defaultColWidth="9.140625" defaultRowHeight="15"/>
  <cols>
    <col min="1" max="1" width="5.57421875" style="0" customWidth="1"/>
    <col min="2" max="2" width="41.421875" style="0" customWidth="1"/>
    <col min="3" max="3" width="9.00390625" style="0" customWidth="1"/>
    <col min="5" max="5" width="8.7109375" style="0" customWidth="1"/>
    <col min="7" max="7" width="8.140625" style="0" customWidth="1"/>
    <col min="9" max="9" width="9.00390625" style="0" customWidth="1"/>
    <col min="10" max="10" width="8.7109375" style="0" customWidth="1"/>
    <col min="11" max="11" width="9.00390625" style="0" customWidth="1"/>
    <col min="12" max="12" width="9.421875" style="0" customWidth="1"/>
  </cols>
  <sheetData>
    <row r="2" spans="1:12" ht="15">
      <c r="A2" s="183" t="s">
        <v>140</v>
      </c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</row>
    <row r="3" spans="1:12" ht="15">
      <c r="A3" s="183" t="s">
        <v>173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ht="15">
      <c r="B4" t="s">
        <v>179</v>
      </c>
    </row>
    <row r="5" spans="1:12" s="147" customFormat="1" ht="30">
      <c r="A5" s="184" t="s">
        <v>1</v>
      </c>
      <c r="B5" s="184" t="s">
        <v>141</v>
      </c>
      <c r="C5" s="149" t="s">
        <v>180</v>
      </c>
      <c r="D5" s="149" t="s">
        <v>181</v>
      </c>
      <c r="E5" s="149" t="s">
        <v>180</v>
      </c>
      <c r="F5" s="149" t="s">
        <v>181</v>
      </c>
      <c r="G5" s="149" t="s">
        <v>180</v>
      </c>
      <c r="H5" s="149" t="s">
        <v>181</v>
      </c>
      <c r="I5" s="149" t="s">
        <v>180</v>
      </c>
      <c r="J5" s="149" t="s">
        <v>181</v>
      </c>
      <c r="K5" s="184" t="s">
        <v>143</v>
      </c>
      <c r="L5" s="184"/>
    </row>
    <row r="6" spans="1:12" ht="30">
      <c r="A6" s="184"/>
      <c r="B6" s="184"/>
      <c r="C6" s="185" t="s">
        <v>182</v>
      </c>
      <c r="D6" s="185"/>
      <c r="E6" s="185" t="s">
        <v>183</v>
      </c>
      <c r="F6" s="185"/>
      <c r="G6" s="185" t="s">
        <v>184</v>
      </c>
      <c r="H6" s="185"/>
      <c r="I6" s="185" t="s">
        <v>185</v>
      </c>
      <c r="J6" s="185"/>
      <c r="K6" s="149" t="s">
        <v>180</v>
      </c>
      <c r="L6" s="149" t="s">
        <v>181</v>
      </c>
    </row>
    <row r="7" spans="1:12" ht="15">
      <c r="A7" s="150">
        <v>1</v>
      </c>
      <c r="B7" s="173" t="s">
        <v>167</v>
      </c>
      <c r="C7" s="150"/>
      <c r="D7" s="150"/>
      <c r="E7" s="150">
        <v>50</v>
      </c>
      <c r="F7" s="150"/>
      <c r="G7" s="150"/>
      <c r="H7" s="150"/>
      <c r="I7" s="150"/>
      <c r="J7" s="150"/>
      <c r="K7" s="174">
        <f>C7+E7+G7+I7</f>
        <v>50</v>
      </c>
      <c r="L7" s="175">
        <f>D7+F7+H7+J7</f>
        <v>0</v>
      </c>
    </row>
    <row r="8" spans="1:12" ht="15">
      <c r="A8" s="150">
        <v>2</v>
      </c>
      <c r="B8" s="150" t="s">
        <v>188</v>
      </c>
      <c r="C8" s="150"/>
      <c r="D8" s="150"/>
      <c r="E8" s="150">
        <v>800</v>
      </c>
      <c r="F8" s="150"/>
      <c r="G8" s="150"/>
      <c r="H8" s="150"/>
      <c r="I8" s="150"/>
      <c r="J8" s="150"/>
      <c r="K8" s="174">
        <f aca="true" t="shared" si="0" ref="K8:K15">C8+E8+G8+I8</f>
        <v>800</v>
      </c>
      <c r="L8" s="175">
        <f aca="true" t="shared" si="1" ref="L8:L15">D8+F8+H8+J8</f>
        <v>0</v>
      </c>
    </row>
    <row r="9" spans="1:12" ht="15">
      <c r="A9" s="150">
        <v>3</v>
      </c>
      <c r="B9" s="150" t="s">
        <v>170</v>
      </c>
      <c r="C9" s="150"/>
      <c r="D9" s="150"/>
      <c r="E9" s="150">
        <v>380</v>
      </c>
      <c r="F9" s="150"/>
      <c r="G9" s="150">
        <v>620</v>
      </c>
      <c r="H9" s="150"/>
      <c r="I9" s="150"/>
      <c r="J9" s="150"/>
      <c r="K9" s="174">
        <f t="shared" si="0"/>
        <v>1000</v>
      </c>
      <c r="L9" s="175">
        <f t="shared" si="1"/>
        <v>0</v>
      </c>
    </row>
    <row r="10" spans="1:12" ht="15">
      <c r="A10" s="150">
        <v>4</v>
      </c>
      <c r="B10" s="131" t="s">
        <v>189</v>
      </c>
      <c r="C10" s="150"/>
      <c r="D10" s="150"/>
      <c r="E10" s="150"/>
      <c r="F10" s="150"/>
      <c r="G10" s="150">
        <v>600</v>
      </c>
      <c r="H10" s="150"/>
      <c r="I10" s="150"/>
      <c r="J10" s="150"/>
      <c r="K10" s="174">
        <f t="shared" si="0"/>
        <v>600</v>
      </c>
      <c r="L10" s="175">
        <f t="shared" si="1"/>
        <v>0</v>
      </c>
    </row>
    <row r="11" spans="1:12" ht="15">
      <c r="A11" s="150">
        <v>5</v>
      </c>
      <c r="B11" s="150" t="s">
        <v>175</v>
      </c>
      <c r="C11" s="150"/>
      <c r="D11" s="150"/>
      <c r="E11" s="150"/>
      <c r="F11" s="150"/>
      <c r="G11" s="150">
        <v>400</v>
      </c>
      <c r="H11" s="150"/>
      <c r="I11" s="150"/>
      <c r="J11" s="150"/>
      <c r="K11" s="174">
        <f t="shared" si="0"/>
        <v>400</v>
      </c>
      <c r="L11" s="175">
        <f t="shared" si="1"/>
        <v>0</v>
      </c>
    </row>
    <row r="12" spans="1:12" ht="15">
      <c r="A12" s="150">
        <v>6</v>
      </c>
      <c r="B12" s="150" t="s">
        <v>190</v>
      </c>
      <c r="C12" s="150"/>
      <c r="D12" s="150"/>
      <c r="E12" s="150"/>
      <c r="F12" s="150"/>
      <c r="G12" s="150"/>
      <c r="H12" s="150">
        <v>178</v>
      </c>
      <c r="I12" s="150"/>
      <c r="J12" s="150"/>
      <c r="K12" s="174">
        <f t="shared" si="0"/>
        <v>0</v>
      </c>
      <c r="L12" s="175">
        <f t="shared" si="1"/>
        <v>178</v>
      </c>
    </row>
    <row r="13" spans="1:12" ht="15">
      <c r="A13" s="150">
        <v>7</v>
      </c>
      <c r="B13" s="150" t="s">
        <v>191</v>
      </c>
      <c r="C13" s="150"/>
      <c r="D13" s="150"/>
      <c r="E13" s="150"/>
      <c r="F13" s="150"/>
      <c r="G13" s="150"/>
      <c r="H13" s="150"/>
      <c r="I13" s="150">
        <v>2600</v>
      </c>
      <c r="J13" s="150"/>
      <c r="K13" s="174">
        <f t="shared" si="0"/>
        <v>2600</v>
      </c>
      <c r="L13" s="175">
        <f t="shared" si="1"/>
        <v>0</v>
      </c>
    </row>
    <row r="14" spans="1:12" ht="15">
      <c r="A14" s="150">
        <v>8</v>
      </c>
      <c r="B14" s="150" t="s">
        <v>192</v>
      </c>
      <c r="C14" s="150"/>
      <c r="D14" s="150"/>
      <c r="E14" s="150"/>
      <c r="F14" s="150"/>
      <c r="G14" s="150"/>
      <c r="H14" s="150"/>
      <c r="I14" s="150">
        <v>428</v>
      </c>
      <c r="J14" s="150"/>
      <c r="K14" s="174">
        <f t="shared" si="0"/>
        <v>428</v>
      </c>
      <c r="L14" s="175">
        <f t="shared" si="1"/>
        <v>0</v>
      </c>
    </row>
    <row r="15" spans="1:12" ht="15.75" thickBot="1">
      <c r="A15" s="150">
        <v>9</v>
      </c>
      <c r="B15" s="150"/>
      <c r="C15" s="150"/>
      <c r="D15" s="150"/>
      <c r="E15" s="150"/>
      <c r="F15" s="150"/>
      <c r="G15" s="150"/>
      <c r="H15" s="150"/>
      <c r="I15" s="150"/>
      <c r="J15" s="150"/>
      <c r="K15" s="174">
        <f t="shared" si="0"/>
        <v>0</v>
      </c>
      <c r="L15" s="175">
        <f t="shared" si="1"/>
        <v>0</v>
      </c>
    </row>
    <row r="16" spans="1:12" ht="15.75" thickBot="1">
      <c r="A16" s="145" t="s">
        <v>187</v>
      </c>
      <c r="E16" s="177">
        <f>SUM(E7:E15)</f>
        <v>1230</v>
      </c>
      <c r="F16" s="177"/>
      <c r="G16" s="177">
        <f>SUM(G7:G15)</f>
        <v>1620</v>
      </c>
      <c r="H16" s="177">
        <f>SUM(H7:H15)</f>
        <v>178</v>
      </c>
      <c r="I16" s="177">
        <f>SUM(I7:I15)</f>
        <v>3028</v>
      </c>
      <c r="J16" s="178"/>
      <c r="K16" s="179">
        <f>SUM(K7:K15)</f>
        <v>5878</v>
      </c>
      <c r="L16" s="176">
        <f>SUM(L7:L15)</f>
        <v>178</v>
      </c>
    </row>
    <row r="17" spans="1:12" ht="15.75" thickBot="1">
      <c r="A17" s="146" t="s">
        <v>149</v>
      </c>
      <c r="D17" s="154"/>
      <c r="I17" s="186" t="s">
        <v>186</v>
      </c>
      <c r="J17" s="187"/>
      <c r="K17" s="188">
        <f>K16+L16</f>
        <v>6056</v>
      </c>
      <c r="L17" s="189"/>
    </row>
    <row r="18" ht="15">
      <c r="A18" s="146"/>
    </row>
  </sheetData>
  <sheetProtection/>
  <mergeCells count="11">
    <mergeCell ref="I17:J17"/>
    <mergeCell ref="K17:L17"/>
    <mergeCell ref="A2:L2"/>
    <mergeCell ref="A3:L3"/>
    <mergeCell ref="A5:A6"/>
    <mergeCell ref="B5:B6"/>
    <mergeCell ref="K5:L5"/>
    <mergeCell ref="C6:D6"/>
    <mergeCell ref="E6:F6"/>
    <mergeCell ref="G6:H6"/>
    <mergeCell ref="I6:J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J278"/>
  <sheetViews>
    <sheetView zoomScalePageLayoutView="0" workbookViewId="0" topLeftCell="A79">
      <selection activeCell="D11" sqref="D11:D13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6"/>
      <c r="C1" s="186"/>
      <c r="D1" s="186"/>
      <c r="E1" s="186"/>
      <c r="F1" s="186"/>
      <c r="G1" s="186"/>
      <c r="H1" s="186"/>
      <c r="I1" s="186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220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108</v>
      </c>
      <c r="E5" s="11" t="s">
        <v>198</v>
      </c>
      <c r="F5" s="4" t="s">
        <v>200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157</v>
      </c>
      <c r="D6" s="48" t="s">
        <v>158</v>
      </c>
      <c r="E6" s="48" t="s">
        <v>221</v>
      </c>
      <c r="F6" s="47" t="s">
        <v>221</v>
      </c>
      <c r="G6" s="49" t="s">
        <v>222</v>
      </c>
      <c r="H6" s="49" t="s">
        <v>223</v>
      </c>
      <c r="I6" s="50" t="s">
        <v>224</v>
      </c>
    </row>
    <row r="7" spans="1:9" ht="26.25">
      <c r="A7" s="198">
        <v>1</v>
      </c>
      <c r="B7" s="51" t="s">
        <v>5</v>
      </c>
      <c r="C7" s="52">
        <v>728</v>
      </c>
      <c r="D7" s="53">
        <v>499</v>
      </c>
      <c r="E7" s="53"/>
      <c r="F7" s="54"/>
      <c r="G7" s="55" t="e">
        <f>F7/E7*100</f>
        <v>#DIV/0!</v>
      </c>
      <c r="H7" s="56">
        <f>F7/D7*100</f>
        <v>0</v>
      </c>
      <c r="I7" s="57">
        <f>F7/C7*100</f>
        <v>0</v>
      </c>
    </row>
    <row r="8" spans="1:9" ht="15">
      <c r="A8" s="199"/>
      <c r="B8" s="7" t="s">
        <v>6</v>
      </c>
      <c r="C8" s="6">
        <v>6</v>
      </c>
      <c r="D8" s="10">
        <v>3</v>
      </c>
      <c r="E8" s="10"/>
      <c r="F8" s="6"/>
      <c r="G8" s="20" t="e">
        <f>F8/E8*100</f>
        <v>#DIV/0!</v>
      </c>
      <c r="H8" s="21">
        <f aca="true" t="shared" si="0" ref="H8:H74">F8/D8*100</f>
        <v>0</v>
      </c>
      <c r="I8" s="58">
        <f aca="true" t="shared" si="1" ref="I8:I74">F8/C8*100</f>
        <v>0</v>
      </c>
    </row>
    <row r="9" spans="1:9" ht="15">
      <c r="A9" s="199"/>
      <c r="B9" s="40" t="s">
        <v>106</v>
      </c>
      <c r="C9" s="41">
        <v>0</v>
      </c>
      <c r="D9" s="42">
        <v>0</v>
      </c>
      <c r="E9" s="42"/>
      <c r="F9" s="43"/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200"/>
      <c r="B10" s="59" t="s">
        <v>7</v>
      </c>
      <c r="C10" s="60">
        <v>38</v>
      </c>
      <c r="D10" s="61">
        <v>-20</v>
      </c>
      <c r="E10" s="61"/>
      <c r="F10" s="60"/>
      <c r="G10" s="62" t="e">
        <f aca="true" t="shared" si="2" ref="G10:G75">F10/E10*100</f>
        <v>#DIV/0!</v>
      </c>
      <c r="H10" s="63">
        <f t="shared" si="0"/>
        <v>0</v>
      </c>
      <c r="I10" s="64">
        <f t="shared" si="1"/>
        <v>0</v>
      </c>
    </row>
    <row r="11" spans="1:9" ht="15">
      <c r="A11" s="198">
        <v>2</v>
      </c>
      <c r="B11" s="65" t="s">
        <v>8</v>
      </c>
      <c r="C11" s="52">
        <v>411</v>
      </c>
      <c r="D11" s="53">
        <v>300</v>
      </c>
      <c r="E11" s="53"/>
      <c r="F11" s="53"/>
      <c r="G11" s="55" t="e">
        <f t="shared" si="2"/>
        <v>#DIV/0!</v>
      </c>
      <c r="H11" s="56">
        <f t="shared" si="0"/>
        <v>0</v>
      </c>
      <c r="I11" s="57">
        <f t="shared" si="1"/>
        <v>0</v>
      </c>
    </row>
    <row r="12" spans="1:9" ht="15">
      <c r="A12" s="199"/>
      <c r="B12" s="7" t="s">
        <v>9</v>
      </c>
      <c r="C12" s="6">
        <v>432</v>
      </c>
      <c r="D12" s="10">
        <v>331</v>
      </c>
      <c r="E12" s="10"/>
      <c r="F12" s="10"/>
      <c r="G12" s="20" t="e">
        <f t="shared" si="2"/>
        <v>#DIV/0!</v>
      </c>
      <c r="H12" s="21">
        <f t="shared" si="0"/>
        <v>0</v>
      </c>
      <c r="I12" s="58">
        <f t="shared" si="1"/>
        <v>0</v>
      </c>
    </row>
    <row r="13" spans="1:9" ht="15">
      <c r="A13" s="199"/>
      <c r="B13" s="7" t="s">
        <v>10</v>
      </c>
      <c r="C13" s="6">
        <v>20</v>
      </c>
      <c r="D13" s="10">
        <v>9</v>
      </c>
      <c r="E13" s="10"/>
      <c r="F13" s="10"/>
      <c r="G13" s="20" t="e">
        <f t="shared" si="2"/>
        <v>#DIV/0!</v>
      </c>
      <c r="H13" s="21">
        <f t="shared" si="0"/>
        <v>0</v>
      </c>
      <c r="I13" s="58">
        <f t="shared" si="1"/>
        <v>0</v>
      </c>
    </row>
    <row r="14" spans="1:9" ht="15">
      <c r="A14" s="199"/>
      <c r="B14" s="7" t="s">
        <v>11</v>
      </c>
      <c r="C14" s="6">
        <v>8</v>
      </c>
      <c r="D14" s="10">
        <v>3</v>
      </c>
      <c r="E14" s="10"/>
      <c r="F14" s="10"/>
      <c r="G14" s="20" t="e">
        <f t="shared" si="2"/>
        <v>#DIV/0!</v>
      </c>
      <c r="H14" s="21">
        <f t="shared" si="0"/>
        <v>0</v>
      </c>
      <c r="I14" s="58">
        <f t="shared" si="1"/>
        <v>0</v>
      </c>
    </row>
    <row r="15" spans="1:9" ht="26.25">
      <c r="A15" s="199"/>
      <c r="B15" s="8" t="s">
        <v>12</v>
      </c>
      <c r="C15" s="6">
        <f>C12+C14</f>
        <v>440</v>
      </c>
      <c r="D15" s="6">
        <v>334</v>
      </c>
      <c r="E15" s="6">
        <f>E12+E14</f>
        <v>0</v>
      </c>
      <c r="F15" s="6">
        <f>F12+F14</f>
        <v>0</v>
      </c>
      <c r="G15" s="20" t="e">
        <f t="shared" si="2"/>
        <v>#DIV/0!</v>
      </c>
      <c r="H15" s="21">
        <f t="shared" si="0"/>
        <v>0</v>
      </c>
      <c r="I15" s="58">
        <f t="shared" si="1"/>
        <v>0</v>
      </c>
    </row>
    <row r="16" spans="1:9" ht="26.25">
      <c r="A16" s="199"/>
      <c r="B16" s="24" t="s">
        <v>13</v>
      </c>
      <c r="C16" s="25">
        <f>C14/C15</f>
        <v>0.01818181818181818</v>
      </c>
      <c r="D16" s="26">
        <v>0.008982035928143712</v>
      </c>
      <c r="E16" s="26" t="e">
        <f>E14/E15</f>
        <v>#DIV/0!</v>
      </c>
      <c r="F16" s="27" t="e">
        <f>F14/F15</f>
        <v>#DIV/0!</v>
      </c>
      <c r="G16" s="20" t="e">
        <f t="shared" si="2"/>
        <v>#DIV/0!</v>
      </c>
      <c r="H16" s="21" t="e">
        <f t="shared" si="0"/>
        <v>#DIV/0!</v>
      </c>
      <c r="I16" s="58" t="e">
        <f t="shared" si="1"/>
        <v>#DIV/0!</v>
      </c>
    </row>
    <row r="17" spans="1:9" ht="15.75" thickBot="1">
      <c r="A17" s="200"/>
      <c r="B17" s="66" t="s">
        <v>14</v>
      </c>
      <c r="C17" s="67">
        <f>C13/C15</f>
        <v>0.045454545454545456</v>
      </c>
      <c r="D17" s="68">
        <v>0.02694610778443114</v>
      </c>
      <c r="E17" s="68" t="e">
        <f>E13/E15</f>
        <v>#DIV/0!</v>
      </c>
      <c r="F17" s="69" t="e">
        <f>F13/F15</f>
        <v>#DIV/0!</v>
      </c>
      <c r="G17" s="62" t="e">
        <f t="shared" si="2"/>
        <v>#DIV/0!</v>
      </c>
      <c r="H17" s="63" t="e">
        <f t="shared" si="0"/>
        <v>#DIV/0!</v>
      </c>
      <c r="I17" s="64" t="e">
        <f t="shared" si="1"/>
        <v>#DIV/0!</v>
      </c>
    </row>
    <row r="18" spans="1:9" ht="15">
      <c r="A18" s="198">
        <v>3</v>
      </c>
      <c r="B18" s="65" t="s">
        <v>15</v>
      </c>
      <c r="C18" s="52">
        <v>18500</v>
      </c>
      <c r="D18" s="53">
        <v>34100</v>
      </c>
      <c r="E18" s="53"/>
      <c r="F18" s="54"/>
      <c r="G18" s="55" t="e">
        <f t="shared" si="2"/>
        <v>#DIV/0!</v>
      </c>
      <c r="H18" s="56">
        <f t="shared" si="0"/>
        <v>0</v>
      </c>
      <c r="I18" s="57">
        <f t="shared" si="1"/>
        <v>0</v>
      </c>
    </row>
    <row r="19" spans="1:9" ht="26.25" thickBot="1">
      <c r="A19" s="200"/>
      <c r="B19" s="70" t="s">
        <v>16</v>
      </c>
      <c r="C19" s="71">
        <f>C18/C12/12*1000</f>
        <v>3568.6728395061727</v>
      </c>
      <c r="D19" s="71">
        <v>8585.095669687815</v>
      </c>
      <c r="E19" s="71" t="e">
        <f>E18/E12/12*1000</f>
        <v>#DIV/0!</v>
      </c>
      <c r="F19" s="71" t="e">
        <f>F18/F12/12*1000</f>
        <v>#DIV/0!</v>
      </c>
      <c r="G19" s="62" t="e">
        <f t="shared" si="2"/>
        <v>#DIV/0!</v>
      </c>
      <c r="H19" s="63" t="e">
        <f t="shared" si="0"/>
        <v>#DIV/0!</v>
      </c>
      <c r="I19" s="64" t="e">
        <f t="shared" si="1"/>
        <v>#DIV/0!</v>
      </c>
    </row>
    <row r="20" spans="1:9" ht="26.25">
      <c r="A20" s="198">
        <v>4</v>
      </c>
      <c r="B20" s="51" t="s">
        <v>20</v>
      </c>
      <c r="C20" s="52">
        <v>45300</v>
      </c>
      <c r="D20" s="53">
        <v>52100</v>
      </c>
      <c r="E20" s="53"/>
      <c r="F20" s="74"/>
      <c r="G20" s="55" t="e">
        <f t="shared" si="2"/>
        <v>#DIV/0!</v>
      </c>
      <c r="H20" s="56">
        <f t="shared" si="0"/>
        <v>0</v>
      </c>
      <c r="I20" s="57">
        <f t="shared" si="1"/>
        <v>0</v>
      </c>
    </row>
    <row r="21" spans="1:9" ht="15.75" thickBot="1">
      <c r="A21" s="200"/>
      <c r="B21" s="75" t="s">
        <v>17</v>
      </c>
      <c r="C21" s="76">
        <f>C20/C7/12*1000</f>
        <v>5185.43956043956</v>
      </c>
      <c r="D21" s="76">
        <v>8700.73480293921</v>
      </c>
      <c r="E21" s="76" t="e">
        <f>E20/E7/12*1000</f>
        <v>#DIV/0!</v>
      </c>
      <c r="F21" s="76" t="e">
        <f>F20/F7/12*1000</f>
        <v>#DIV/0!</v>
      </c>
      <c r="G21" s="62" t="e">
        <f t="shared" si="2"/>
        <v>#DIV/0!</v>
      </c>
      <c r="H21" s="63" t="e">
        <f t="shared" si="0"/>
        <v>#DIV/0!</v>
      </c>
      <c r="I21" s="79" t="e">
        <f t="shared" si="1"/>
        <v>#DIV/0!</v>
      </c>
    </row>
    <row r="22" spans="1:9" ht="39">
      <c r="A22" s="198">
        <v>5</v>
      </c>
      <c r="B22" s="80" t="s">
        <v>18</v>
      </c>
      <c r="C22" s="52">
        <v>45</v>
      </c>
      <c r="D22" s="53">
        <v>11</v>
      </c>
      <c r="E22" s="53"/>
      <c r="F22" s="74"/>
      <c r="G22" s="55" t="e">
        <f t="shared" si="2"/>
        <v>#DIV/0!</v>
      </c>
      <c r="H22" s="56">
        <f t="shared" si="0"/>
        <v>0</v>
      </c>
      <c r="I22" s="81">
        <f t="shared" si="1"/>
        <v>0</v>
      </c>
    </row>
    <row r="23" spans="1:9" ht="27" thickBot="1">
      <c r="A23" s="200"/>
      <c r="B23" s="82" t="s">
        <v>21</v>
      </c>
      <c r="C23" s="71">
        <f>C22/C7*100</f>
        <v>6.181318681318682</v>
      </c>
      <c r="D23" s="72">
        <v>2.2044088176352705</v>
      </c>
      <c r="E23" s="72" t="e">
        <f>E22/E7*100</f>
        <v>#DIV/0!</v>
      </c>
      <c r="F23" s="83" t="e">
        <f>F22/F7*100</f>
        <v>#DIV/0!</v>
      </c>
      <c r="G23" s="62" t="e">
        <f t="shared" si="2"/>
        <v>#DIV/0!</v>
      </c>
      <c r="H23" s="63" t="e">
        <f t="shared" si="0"/>
        <v>#DIV/0!</v>
      </c>
      <c r="I23" s="79" t="e">
        <f t="shared" si="1"/>
        <v>#DIV/0!</v>
      </c>
    </row>
    <row r="24" spans="1:9" ht="36.75" customHeight="1">
      <c r="A24" s="207">
        <v>6</v>
      </c>
      <c r="B24" s="99" t="s">
        <v>19</v>
      </c>
      <c r="C24" s="96">
        <f>C25+C26+C27+C28+C29+C30+C31+C32+C33</f>
        <v>0</v>
      </c>
      <c r="D24" s="97"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150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08"/>
      <c r="B31" s="8" t="s">
        <v>194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150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15">
      <c r="A41" s="208"/>
      <c r="B41" s="8" t="s">
        <v>193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18405.8</v>
      </c>
      <c r="D44" s="34">
        <v>29527.2</v>
      </c>
      <c r="E44" s="34">
        <f>SUM(E45:E47)</f>
        <v>0</v>
      </c>
      <c r="F44" s="34">
        <f>SUM(F45:F47)</f>
        <v>29527.2</v>
      </c>
      <c r="G44" s="20" t="e">
        <f t="shared" si="2"/>
        <v>#DIV/0!</v>
      </c>
      <c r="H44" s="21">
        <f t="shared" si="0"/>
        <v>100</v>
      </c>
      <c r="I44" s="84">
        <f t="shared" si="1"/>
        <v>160.4233448152213</v>
      </c>
    </row>
    <row r="45" spans="1:9" ht="15">
      <c r="A45" s="208"/>
      <c r="B45" s="7" t="s">
        <v>146</v>
      </c>
      <c r="C45" s="6">
        <v>1761.8</v>
      </c>
      <c r="D45" s="10">
        <v>2977.2</v>
      </c>
      <c r="E45" s="10"/>
      <c r="F45" s="34">
        <f>'4 вал.прод'!D21</f>
        <v>2977.2</v>
      </c>
      <c r="G45" s="20" t="e">
        <f t="shared" si="2"/>
        <v>#DIV/0!</v>
      </c>
      <c r="H45" s="21">
        <f t="shared" si="0"/>
        <v>100</v>
      </c>
      <c r="I45" s="84">
        <f t="shared" si="1"/>
        <v>168.9862640481326</v>
      </c>
    </row>
    <row r="46" spans="1:9" ht="15">
      <c r="A46" s="208"/>
      <c r="B46" s="7" t="s">
        <v>40</v>
      </c>
      <c r="C46" s="6">
        <v>0</v>
      </c>
      <c r="D46" s="10">
        <v>87.55000000000001</v>
      </c>
      <c r="E46" s="10"/>
      <c r="F46" s="34">
        <f>'4 вал.прод'!D57</f>
        <v>87.55000000000001</v>
      </c>
      <c r="G46" s="20" t="e">
        <f t="shared" si="2"/>
        <v>#DIV/0!</v>
      </c>
      <c r="H46" s="21">
        <f t="shared" si="0"/>
        <v>100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16644</v>
      </c>
      <c r="D47" s="10">
        <v>26462.45</v>
      </c>
      <c r="E47" s="10"/>
      <c r="F47" s="34">
        <f>'4 вал.прод'!D39</f>
        <v>26462.45</v>
      </c>
      <c r="G47" s="20" t="e">
        <f t="shared" si="2"/>
        <v>#DIV/0!</v>
      </c>
      <c r="H47" s="21">
        <f t="shared" si="0"/>
        <v>100</v>
      </c>
      <c r="I47" s="84">
        <f t="shared" si="1"/>
        <v>158.9909276616198</v>
      </c>
    </row>
    <row r="48" spans="1:9" ht="15">
      <c r="A48" s="208"/>
      <c r="B48" s="28" t="s">
        <v>42</v>
      </c>
      <c r="C48" s="33">
        <f>C44+C34</f>
        <v>18405.8</v>
      </c>
      <c r="D48" s="34">
        <v>29527.2</v>
      </c>
      <c r="E48" s="34">
        <f>E44+E34</f>
        <v>0</v>
      </c>
      <c r="F48" s="30">
        <f>F44+F34</f>
        <v>29527.2</v>
      </c>
      <c r="G48" s="20" t="e">
        <f t="shared" si="2"/>
        <v>#DIV/0!</v>
      </c>
      <c r="H48" s="21">
        <f t="shared" si="0"/>
        <v>100</v>
      </c>
      <c r="I48" s="84">
        <f t="shared" si="1"/>
        <v>160.4233448152213</v>
      </c>
    </row>
    <row r="49" spans="1:9" ht="15">
      <c r="A49" s="208"/>
      <c r="B49" s="29" t="s">
        <v>17</v>
      </c>
      <c r="C49" s="22">
        <f>C48/C7/12*1000</f>
        <v>2106.891025641026</v>
      </c>
      <c r="D49" s="22">
        <v>4931.062124248498</v>
      </c>
      <c r="E49" s="22" t="e">
        <f>E48/E7/12*1000</f>
        <v>#DIV/0!</v>
      </c>
      <c r="F49" s="22" t="e">
        <f>F48/F7/12*1000</f>
        <v>#DIV/0!</v>
      </c>
      <c r="G49" s="20" t="e">
        <f t="shared" si="2"/>
        <v>#DIV/0!</v>
      </c>
      <c r="H49" s="21" t="e">
        <f t="shared" si="0"/>
        <v>#DIV/0!</v>
      </c>
      <c r="I49" s="84" t="e">
        <f t="shared" si="1"/>
        <v>#DIV/0!</v>
      </c>
    </row>
    <row r="50" spans="1:9" ht="15">
      <c r="A50" s="208"/>
      <c r="B50" s="40" t="s">
        <v>110</v>
      </c>
      <c r="C50" s="44"/>
      <c r="D50" s="45">
        <v>10885.05</v>
      </c>
      <c r="E50" s="45"/>
      <c r="F50" s="46">
        <f>'4 вал.прод'!D87</f>
        <v>10885.05</v>
      </c>
      <c r="G50" s="20" t="e">
        <f>F50/E50*100</f>
        <v>#DIV/0!</v>
      </c>
      <c r="H50" s="21">
        <f>F50/D50*100</f>
        <v>100</v>
      </c>
      <c r="I50" s="84" t="e">
        <f>F50/C50*100</f>
        <v>#DIV/0!</v>
      </c>
    </row>
    <row r="51" spans="1:9" ht="15.75" thickBot="1">
      <c r="A51" s="209"/>
      <c r="B51" s="85" t="s">
        <v>111</v>
      </c>
      <c r="C51" s="86"/>
      <c r="D51" s="87">
        <v>11183.35</v>
      </c>
      <c r="E51" s="87"/>
      <c r="F51" s="88">
        <f>'4 вал.прод'!D86</f>
        <v>11183.35</v>
      </c>
      <c r="G51" s="62" t="e">
        <f>F51/E51*100</f>
        <v>#DIV/0!</v>
      </c>
      <c r="H51" s="63">
        <f>F51/D51*100</f>
        <v>100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55.43915662650602</v>
      </c>
      <c r="D52" s="91">
        <v>116.2488188976378</v>
      </c>
      <c r="E52" s="91" t="e">
        <f>E48/E53</f>
        <v>#DIV/0!</v>
      </c>
      <c r="F52" s="92" t="e">
        <f>F48/F53</f>
        <v>#DIV/0!</v>
      </c>
      <c r="G52" s="55" t="e">
        <f t="shared" si="2"/>
        <v>#DIV/0!</v>
      </c>
      <c r="H52" s="56" t="e">
        <f t="shared" si="0"/>
        <v>#DIV/0!</v>
      </c>
      <c r="I52" s="81" t="e">
        <f t="shared" si="1"/>
        <v>#DIV/0!</v>
      </c>
    </row>
    <row r="53" spans="1:9" ht="52.5" thickBot="1">
      <c r="A53" s="200"/>
      <c r="B53" s="93" t="s">
        <v>44</v>
      </c>
      <c r="C53" s="60">
        <v>332</v>
      </c>
      <c r="D53" s="61">
        <v>254</v>
      </c>
      <c r="E53" s="61"/>
      <c r="F53" s="61"/>
      <c r="G53" s="62" t="e">
        <f t="shared" si="2"/>
        <v>#DIV/0!</v>
      </c>
      <c r="H53" s="63">
        <f t="shared" si="0"/>
        <v>0</v>
      </c>
      <c r="I53" s="79">
        <f t="shared" si="1"/>
        <v>0</v>
      </c>
    </row>
    <row r="54" spans="1:9" ht="15">
      <c r="A54" s="198">
        <v>8</v>
      </c>
      <c r="B54" s="94" t="s">
        <v>45</v>
      </c>
      <c r="C54" s="52">
        <v>4722</v>
      </c>
      <c r="D54" s="53">
        <v>16300</v>
      </c>
      <c r="E54" s="53"/>
      <c r="F54" s="53"/>
      <c r="G54" s="55" t="e">
        <f t="shared" si="2"/>
        <v>#DIV/0!</v>
      </c>
      <c r="H54" s="56">
        <f t="shared" si="0"/>
        <v>0</v>
      </c>
      <c r="I54" s="81">
        <f t="shared" si="1"/>
        <v>0</v>
      </c>
    </row>
    <row r="55" spans="1:9" ht="15.75" thickBot="1">
      <c r="A55" s="200"/>
      <c r="B55" s="75" t="s">
        <v>17</v>
      </c>
      <c r="C55" s="71">
        <f>C54/C7/12*1000</f>
        <v>540.521978021978</v>
      </c>
      <c r="D55" s="71">
        <v>2722.1108884435534</v>
      </c>
      <c r="E55" s="71" t="e">
        <f>E54/E7/12*1000</f>
        <v>#DIV/0!</v>
      </c>
      <c r="F55" s="71" t="e">
        <f>F54/F7/12*1000</f>
        <v>#DIV/0!</v>
      </c>
      <c r="G55" s="62" t="e">
        <f t="shared" si="2"/>
        <v>#DIV/0!</v>
      </c>
      <c r="H55" s="63" t="e">
        <f t="shared" si="0"/>
        <v>#DIV/0!</v>
      </c>
      <c r="I55" s="79" t="e">
        <f t="shared" si="1"/>
        <v>#DIV/0!</v>
      </c>
    </row>
    <row r="56" spans="1:9" ht="15">
      <c r="A56" s="198">
        <v>9</v>
      </c>
      <c r="B56" s="95" t="s">
        <v>46</v>
      </c>
      <c r="C56" s="96">
        <f>C58+C66+C67+C68+C69+C72+C73+C74+C75+C76+C77+C78</f>
        <v>341.5</v>
      </c>
      <c r="D56" s="97">
        <v>4754.7</v>
      </c>
      <c r="E56" s="97">
        <f>E58+E66+E67+E68+E69+E72+E73+E74+E75+E76+E77+E78</f>
        <v>0</v>
      </c>
      <c r="F56" s="98">
        <f>F58+F66+F67+F68+F69+F72+F73+F74+F75+F76+F77+F78</f>
        <v>0</v>
      </c>
      <c r="G56" s="55" t="e">
        <f t="shared" si="2"/>
        <v>#DIV/0!</v>
      </c>
      <c r="H56" s="56">
        <f t="shared" si="0"/>
        <v>0</v>
      </c>
      <c r="I56" s="81">
        <f t="shared" si="1"/>
        <v>0</v>
      </c>
    </row>
    <row r="57" spans="1:9" ht="15">
      <c r="A57" s="199"/>
      <c r="B57" s="29" t="s">
        <v>17</v>
      </c>
      <c r="C57" s="22">
        <f>C56/C7*1000/12</f>
        <v>39.09111721611722</v>
      </c>
      <c r="D57" s="22">
        <v>794.0380761523046</v>
      </c>
      <c r="E57" s="22" t="e">
        <f>E56/E7*1000/12</f>
        <v>#DIV/0!</v>
      </c>
      <c r="F57" s="22" t="e">
        <f>F56/F7*1000/12</f>
        <v>#DIV/0!</v>
      </c>
      <c r="G57" s="20" t="e">
        <f t="shared" si="2"/>
        <v>#DIV/0!</v>
      </c>
      <c r="H57" s="21" t="e">
        <f t="shared" si="0"/>
        <v>#DIV/0!</v>
      </c>
      <c r="I57" s="84" t="e">
        <f t="shared" si="1"/>
        <v>#DIV/0!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35.5</v>
      </c>
      <c r="D67" s="10">
        <v>1860</v>
      </c>
      <c r="E67" s="10"/>
      <c r="F67" s="13"/>
      <c r="G67" s="20" t="e">
        <f t="shared" si="2"/>
        <v>#DIV/0!</v>
      </c>
      <c r="H67" s="21">
        <f t="shared" si="0"/>
        <v>0</v>
      </c>
      <c r="I67" s="84">
        <f t="shared" si="1"/>
        <v>0</v>
      </c>
    </row>
    <row r="68" spans="1:9" ht="15">
      <c r="A68" s="199"/>
      <c r="B68" s="7" t="s">
        <v>57</v>
      </c>
      <c r="C68" s="6">
        <v>0</v>
      </c>
      <c r="D68" s="10">
        <v>450</v>
      </c>
      <c r="E68" s="10"/>
      <c r="F68" s="13"/>
      <c r="G68" s="20" t="e">
        <f t="shared" si="2"/>
        <v>#DIV/0!</v>
      </c>
      <c r="H68" s="21">
        <f t="shared" si="0"/>
        <v>0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300</v>
      </c>
      <c r="D69" s="34">
        <v>2115</v>
      </c>
      <c r="E69" s="34">
        <f>E70+E71</f>
        <v>0</v>
      </c>
      <c r="F69" s="30">
        <f>F70+F71</f>
        <v>0</v>
      </c>
      <c r="G69" s="20" t="e">
        <f t="shared" si="2"/>
        <v>#DIV/0!</v>
      </c>
      <c r="H69" s="21">
        <f t="shared" si="0"/>
        <v>0</v>
      </c>
      <c r="I69" s="84">
        <f t="shared" si="1"/>
        <v>0</v>
      </c>
    </row>
    <row r="70" spans="1:9" ht="15">
      <c r="A70" s="199"/>
      <c r="B70" s="7" t="s">
        <v>59</v>
      </c>
      <c r="C70" s="6">
        <v>200</v>
      </c>
      <c r="D70" s="10">
        <v>1330</v>
      </c>
      <c r="E70" s="10"/>
      <c r="F70" s="13"/>
      <c r="G70" s="20" t="e">
        <f t="shared" si="2"/>
        <v>#DIV/0!</v>
      </c>
      <c r="H70" s="21">
        <f t="shared" si="0"/>
        <v>0</v>
      </c>
      <c r="I70" s="84">
        <f t="shared" si="1"/>
        <v>0</v>
      </c>
    </row>
    <row r="71" spans="1:9" ht="15">
      <c r="A71" s="199"/>
      <c r="B71" s="7" t="s">
        <v>60</v>
      </c>
      <c r="C71" s="6">
        <v>100</v>
      </c>
      <c r="D71" s="15">
        <v>785</v>
      </c>
      <c r="E71" s="10"/>
      <c r="F71" s="13"/>
      <c r="G71" s="20" t="e">
        <f t="shared" si="2"/>
        <v>#DIV/0!</v>
      </c>
      <c r="H71" s="21">
        <f t="shared" si="0"/>
        <v>0</v>
      </c>
      <c r="I71" s="84">
        <f t="shared" si="1"/>
        <v>0</v>
      </c>
    </row>
    <row r="72" spans="1:9" ht="15">
      <c r="A72" s="199"/>
      <c r="B72" s="7" t="s">
        <v>61</v>
      </c>
      <c r="C72" s="6">
        <v>1</v>
      </c>
      <c r="D72" s="10">
        <v>52</v>
      </c>
      <c r="E72" s="10"/>
      <c r="F72" s="13"/>
      <c r="G72" s="20" t="e">
        <f t="shared" si="2"/>
        <v>#DIV/0!</v>
      </c>
      <c r="H72" s="21">
        <f t="shared" si="0"/>
        <v>0</v>
      </c>
      <c r="I72" s="84">
        <f t="shared" si="1"/>
        <v>0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97.7</v>
      </c>
      <c r="E74" s="10"/>
      <c r="F74" s="10"/>
      <c r="G74" s="20" t="e">
        <f t="shared" si="2"/>
        <v>#DIV/0!</v>
      </c>
      <c r="H74" s="21">
        <f t="shared" si="0"/>
        <v>0</v>
      </c>
      <c r="I74" s="84">
        <f t="shared" si="1"/>
        <v>0</v>
      </c>
    </row>
    <row r="75" spans="1:9" ht="15">
      <c r="A75" s="199"/>
      <c r="B75" s="7" t="s">
        <v>64</v>
      </c>
      <c r="C75" s="6"/>
      <c r="D75" s="10">
        <v>180</v>
      </c>
      <c r="E75" s="10"/>
      <c r="F75" s="13"/>
      <c r="G75" s="20" t="e">
        <f t="shared" si="2"/>
        <v>#DIV/0!</v>
      </c>
      <c r="H75" s="21">
        <f aca="true" t="shared" si="3" ref="H75:H119">F75/D75*100</f>
        <v>0</v>
      </c>
      <c r="I75" s="84" t="e">
        <f aca="true" t="shared" si="4" ref="I75:I119">F75/C75*100</f>
        <v>#DIV/0!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159</v>
      </c>
      <c r="C78" s="60">
        <v>2</v>
      </c>
      <c r="D78" s="61"/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5628</v>
      </c>
      <c r="E79" s="97">
        <f>E80+E81</f>
        <v>0</v>
      </c>
      <c r="F79" s="100">
        <f>F80+F81</f>
        <v>0</v>
      </c>
      <c r="G79" s="55" t="e">
        <f t="shared" si="5"/>
        <v>#DIV/0!</v>
      </c>
      <c r="H79" s="56">
        <f t="shared" si="3"/>
        <v>0</v>
      </c>
      <c r="I79" s="81">
        <f t="shared" si="4"/>
        <v>0</v>
      </c>
      <c r="J79" s="3"/>
    </row>
    <row r="80" spans="1:10" ht="15">
      <c r="A80" s="195"/>
      <c r="B80" s="7" t="s">
        <v>68</v>
      </c>
      <c r="C80" s="6"/>
      <c r="D80" s="10">
        <v>178</v>
      </c>
      <c r="E80" s="159"/>
      <c r="F80" s="16"/>
      <c r="G80" s="20" t="e">
        <f t="shared" si="5"/>
        <v>#DIV/0!</v>
      </c>
      <c r="H80" s="21">
        <f t="shared" si="3"/>
        <v>0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5450</v>
      </c>
      <c r="E81" s="159"/>
      <c r="F81" s="16"/>
      <c r="G81" s="20" t="e">
        <f t="shared" si="5"/>
        <v>#DIV/0!</v>
      </c>
      <c r="H81" s="21">
        <f t="shared" si="3"/>
        <v>0</v>
      </c>
      <c r="I81" s="84">
        <f t="shared" si="4"/>
        <v>0</v>
      </c>
      <c r="J81" s="3"/>
    </row>
    <row r="82" spans="1:10" ht="39.75" thickBot="1">
      <c r="A82" s="196"/>
      <c r="B82" s="93" t="s">
        <v>70</v>
      </c>
      <c r="C82" s="60">
        <v>0</v>
      </c>
      <c r="D82" s="61">
        <v>0</v>
      </c>
      <c r="E82" s="61"/>
      <c r="F82" s="101"/>
      <c r="G82" s="62" t="e">
        <f t="shared" si="5"/>
        <v>#DIV/0!</v>
      </c>
      <c r="H82" s="63" t="e">
        <f t="shared" si="3"/>
        <v>#DIV/0!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/>
      <c r="F83" s="102"/>
      <c r="G83" s="55" t="e">
        <f t="shared" si="5"/>
        <v>#DIV/0!</v>
      </c>
      <c r="H83" s="56">
        <f t="shared" si="3"/>
        <v>0</v>
      </c>
      <c r="I83" s="81">
        <f t="shared" si="4"/>
        <v>0</v>
      </c>
      <c r="J83" s="3"/>
    </row>
    <row r="84" spans="1:10" ht="26.25">
      <c r="A84" s="195"/>
      <c r="B84" s="24" t="s">
        <v>72</v>
      </c>
      <c r="C84" s="35">
        <f>C83/C7</f>
        <v>13.585164835164836</v>
      </c>
      <c r="D84" s="36">
        <v>26.150300601202403</v>
      </c>
      <c r="E84" s="36" t="e">
        <f>E83/E7</f>
        <v>#DIV/0!</v>
      </c>
      <c r="F84" s="37" t="e">
        <f>F83/F7</f>
        <v>#DIV/0!</v>
      </c>
      <c r="G84" s="20" t="e">
        <f t="shared" si="5"/>
        <v>#DIV/0!</v>
      </c>
      <c r="H84" s="21" t="e">
        <f t="shared" si="3"/>
        <v>#DIV/0!</v>
      </c>
      <c r="I84" s="84" t="e">
        <f t="shared" si="4"/>
        <v>#DIV/0!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</v>
      </c>
      <c r="E85" s="72" t="e">
        <f>E82/E83*100</f>
        <v>#DIV/0!</v>
      </c>
      <c r="F85" s="103" t="e">
        <f>F82/F83*100</f>
        <v>#DIV/0!</v>
      </c>
      <c r="G85" s="62" t="e">
        <f t="shared" si="5"/>
        <v>#DIV/0!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17</v>
      </c>
      <c r="E86" s="53"/>
      <c r="F86" s="104"/>
      <c r="G86" s="55" t="e">
        <f t="shared" si="5"/>
        <v>#DIV/0!</v>
      </c>
      <c r="H86" s="56">
        <f t="shared" si="3"/>
        <v>0</v>
      </c>
      <c r="I86" s="81">
        <f t="shared" si="4"/>
        <v>0</v>
      </c>
      <c r="J86" s="3"/>
    </row>
    <row r="87" spans="1:10" ht="27" thickBot="1">
      <c r="A87" s="196"/>
      <c r="B87" s="82" t="s">
        <v>75</v>
      </c>
      <c r="C87" s="76">
        <f>C86*1000/C7</f>
        <v>2.7472527472527473</v>
      </c>
      <c r="D87" s="106">
        <v>34.06813627254509</v>
      </c>
      <c r="E87" s="106" t="e">
        <f>E86*1000/E7</f>
        <v>#DIV/0!</v>
      </c>
      <c r="F87" s="106" t="e">
        <f>F86*1000/F7</f>
        <v>#DIV/0!</v>
      </c>
      <c r="G87" s="62" t="e">
        <f t="shared" si="5"/>
        <v>#DIV/0!</v>
      </c>
      <c r="H87" s="63" t="e">
        <f t="shared" si="3"/>
        <v>#DIV/0!</v>
      </c>
      <c r="I87" s="79" t="e">
        <f t="shared" si="4"/>
        <v>#DIV/0!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5</v>
      </c>
      <c r="E88" s="53"/>
      <c r="F88" s="53"/>
      <c r="G88" s="55" t="e">
        <f t="shared" si="5"/>
        <v>#DIV/0!</v>
      </c>
      <c r="H88" s="56">
        <f t="shared" si="3"/>
        <v>0</v>
      </c>
      <c r="I88" s="81">
        <f t="shared" si="4"/>
        <v>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195</v>
      </c>
      <c r="C90" s="76">
        <f>(C88+C89)*10000/C7</f>
        <v>13.736263736263735</v>
      </c>
      <c r="D90" s="76">
        <v>100.20040080160321</v>
      </c>
      <c r="E90" s="76" t="e">
        <f>(E88+E89)*10000/E7</f>
        <v>#DIV/0!</v>
      </c>
      <c r="F90" s="76" t="e">
        <f>(F88+F89)*10000/F7</f>
        <v>#DIV/0!</v>
      </c>
      <c r="G90" s="62" t="e">
        <f t="shared" si="5"/>
        <v>#DIV/0!</v>
      </c>
      <c r="H90" s="63" t="e">
        <f t="shared" si="3"/>
        <v>#DIV/0!</v>
      </c>
      <c r="I90" s="79" t="e">
        <f t="shared" si="4"/>
        <v>#DIV/0!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/>
      <c r="F91" s="53"/>
      <c r="G91" s="55" t="e">
        <f t="shared" si="5"/>
        <v>#DIV/0!</v>
      </c>
      <c r="H91" s="56">
        <f t="shared" si="3"/>
        <v>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59.118236472945895</v>
      </c>
      <c r="E92" s="72" t="e">
        <f>E91/E7*100</f>
        <v>#DIV/0!</v>
      </c>
      <c r="F92" s="72" t="e">
        <f>F91/F7*100</f>
        <v>#DIV/0!</v>
      </c>
      <c r="G92" s="62" t="e">
        <f t="shared" si="5"/>
        <v>#DIV/0!</v>
      </c>
      <c r="H92" s="63" t="e">
        <f t="shared" si="3"/>
        <v>#DIV/0!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/>
      <c r="D93" s="53">
        <v>27</v>
      </c>
      <c r="E93" s="158"/>
      <c r="F93" s="158"/>
      <c r="G93" s="55" t="e">
        <f t="shared" si="5"/>
        <v>#DIV/0!</v>
      </c>
      <c r="H93" s="56">
        <f t="shared" si="3"/>
        <v>0</v>
      </c>
      <c r="I93" s="81" t="e">
        <f t="shared" si="4"/>
        <v>#DIV/0!</v>
      </c>
      <c r="J93" s="3"/>
    </row>
    <row r="94" spans="1:10" ht="15">
      <c r="A94" s="195"/>
      <c r="B94" s="7" t="s">
        <v>82</v>
      </c>
      <c r="C94" s="6"/>
      <c r="D94" s="10">
        <v>20</v>
      </c>
      <c r="E94" s="159"/>
      <c r="F94" s="159"/>
      <c r="G94" s="20" t="e">
        <f t="shared" si="5"/>
        <v>#DIV/0!</v>
      </c>
      <c r="H94" s="21">
        <f t="shared" si="3"/>
        <v>0</v>
      </c>
      <c r="I94" s="84" t="e">
        <f t="shared" si="4"/>
        <v>#DIV/0!</v>
      </c>
      <c r="J94" s="3"/>
    </row>
    <row r="95" spans="1:10" ht="15">
      <c r="A95" s="195"/>
      <c r="B95" s="29" t="s">
        <v>83</v>
      </c>
      <c r="C95" s="25" t="e">
        <f>C94/C93</f>
        <v>#DIV/0!</v>
      </c>
      <c r="D95" s="26">
        <v>0.7407407407407407</v>
      </c>
      <c r="E95" s="26" t="e">
        <f>E94/E93</f>
        <v>#DIV/0!</v>
      </c>
      <c r="F95" s="26" t="e">
        <f>F94/F93</f>
        <v>#DIV/0!</v>
      </c>
      <c r="G95" s="20" t="e">
        <f t="shared" si="5"/>
        <v>#DIV/0!</v>
      </c>
      <c r="H95" s="21" t="e">
        <f t="shared" si="3"/>
        <v>#DIV/0!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 t="e">
        <f>C96/C93</f>
        <v>#DIV/0!</v>
      </c>
      <c r="D97" s="26">
        <v>0</v>
      </c>
      <c r="E97" s="26" t="e">
        <f>E96/E93</f>
        <v>#DIV/0!</v>
      </c>
      <c r="F97" s="25" t="e">
        <f>F96/F93</f>
        <v>#DIV/0!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0</v>
      </c>
      <c r="D98" s="38">
        <v>5410.821643286573</v>
      </c>
      <c r="E98" s="38" t="e">
        <f>E93*100000/E7</f>
        <v>#DIV/0!</v>
      </c>
      <c r="F98" s="39" t="e">
        <f>F93*100000/F7</f>
        <v>#DIV/0!</v>
      </c>
      <c r="G98" s="20" t="e">
        <f t="shared" si="5"/>
        <v>#DIV/0!</v>
      </c>
      <c r="H98" s="21" t="e">
        <f t="shared" si="3"/>
        <v>#DIV/0!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>
        <v>0</v>
      </c>
      <c r="E99" s="161"/>
      <c r="F99" s="162"/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770.2</v>
      </c>
      <c r="E100" s="110"/>
      <c r="F100" s="109"/>
      <c r="G100" s="111" t="e">
        <f t="shared" si="5"/>
        <v>#DIV/0!</v>
      </c>
      <c r="H100" s="112">
        <f t="shared" si="3"/>
        <v>0</v>
      </c>
      <c r="I100" s="113">
        <f t="shared" si="4"/>
        <v>0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1234.1</v>
      </c>
      <c r="E101" s="53"/>
      <c r="F101" s="52"/>
      <c r="G101" s="55" t="e">
        <f t="shared" si="5"/>
        <v>#DIV/0!</v>
      </c>
      <c r="H101" s="56">
        <f t="shared" si="3"/>
        <v>0</v>
      </c>
      <c r="I101" s="81">
        <f t="shared" si="4"/>
        <v>0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 t="e">
        <f>E102/E101</f>
        <v>#DIV/0!</v>
      </c>
      <c r="F103" s="67" t="e">
        <f>F102/F101</f>
        <v>#DIV/0!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499</v>
      </c>
      <c r="E104" s="53"/>
      <c r="F104" s="114"/>
      <c r="G104" s="55" t="e">
        <f t="shared" si="5"/>
        <v>#DIV/0!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196"/>
      <c r="B105" s="82" t="s">
        <v>93</v>
      </c>
      <c r="C105" s="115">
        <f>C104/C7</f>
        <v>1</v>
      </c>
      <c r="D105" s="116">
        <v>1</v>
      </c>
      <c r="E105" s="116" t="e">
        <f>E104/E7</f>
        <v>#DIV/0!</v>
      </c>
      <c r="F105" s="117" t="e">
        <f>F104/F7</f>
        <v>#DIV/0!</v>
      </c>
      <c r="G105" s="62" t="e">
        <f t="shared" si="5"/>
        <v>#DIV/0!</v>
      </c>
      <c r="H105" s="63" t="e">
        <f t="shared" si="3"/>
        <v>#DIV/0!</v>
      </c>
      <c r="I105" s="79" t="e">
        <f t="shared" si="4"/>
        <v>#DIV/0!</v>
      </c>
      <c r="J105" s="3"/>
    </row>
    <row r="106" spans="1:10" ht="39">
      <c r="A106" s="194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95</v>
      </c>
      <c r="C107" s="6">
        <v>11.5</v>
      </c>
      <c r="D107" s="10">
        <v>5.4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151</v>
      </c>
      <c r="C109" s="52">
        <v>20218</v>
      </c>
      <c r="D109" s="53">
        <v>20218</v>
      </c>
      <c r="E109" s="53">
        <v>20218</v>
      </c>
      <c r="F109" s="53">
        <v>20218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152</v>
      </c>
      <c r="C110" s="6">
        <v>95.36</v>
      </c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>
        <f t="shared" si="4"/>
        <v>2771.7072147651006</v>
      </c>
      <c r="J110" s="3"/>
    </row>
    <row r="111" spans="1:10" ht="65.25" thickBot="1">
      <c r="A111" s="196"/>
      <c r="B111" s="82" t="s">
        <v>97</v>
      </c>
      <c r="C111" s="115">
        <f>C110/C109</f>
        <v>0.0047165891779602336</v>
      </c>
      <c r="D111" s="116">
        <v>0.13073004253635373</v>
      </c>
      <c r="E111" s="116">
        <f>E110/E109</f>
        <v>0.13073004253635373</v>
      </c>
      <c r="F111" s="116">
        <f>F110/F109</f>
        <v>0.13073004253635373</v>
      </c>
      <c r="G111" s="62">
        <f t="shared" si="5"/>
        <v>100</v>
      </c>
      <c r="H111" s="63">
        <f t="shared" si="3"/>
        <v>100</v>
      </c>
      <c r="I111" s="79">
        <f t="shared" si="4"/>
        <v>2771.7072147651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17</v>
      </c>
      <c r="E112" s="53"/>
      <c r="F112" s="157"/>
      <c r="G112" s="55" t="e">
        <f t="shared" si="5"/>
        <v>#DIV/0!</v>
      </c>
      <c r="H112" s="56">
        <f t="shared" si="3"/>
        <v>0</v>
      </c>
      <c r="I112" s="81">
        <f t="shared" si="4"/>
        <v>0</v>
      </c>
      <c r="J112" s="3"/>
    </row>
    <row r="113" spans="1:10" ht="26.25">
      <c r="A113" s="195"/>
      <c r="B113" s="8" t="s">
        <v>98</v>
      </c>
      <c r="C113" s="6">
        <v>0</v>
      </c>
      <c r="D113" s="10">
        <v>17</v>
      </c>
      <c r="E113" s="10"/>
      <c r="F113" s="10"/>
      <c r="G113" s="20" t="e">
        <f t="shared" si="5"/>
        <v>#DIV/0!</v>
      </c>
      <c r="H113" s="21">
        <f t="shared" si="3"/>
        <v>0</v>
      </c>
      <c r="I113" s="84" t="e">
        <f t="shared" si="4"/>
        <v>#DIV/0!</v>
      </c>
      <c r="J113" s="3"/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 t="e">
        <f>E113/E112</f>
        <v>#DIV/0!</v>
      </c>
      <c r="F114" s="116" t="e">
        <f>F113/F112</f>
        <v>#DIV/0!</v>
      </c>
      <c r="G114" s="62" t="e">
        <f t="shared" si="5"/>
        <v>#DIV/0!</v>
      </c>
      <c r="H114" s="63" t="e">
        <f t="shared" si="3"/>
        <v>#DIV/0!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6118</v>
      </c>
      <c r="D115" s="53">
        <v>6169</v>
      </c>
      <c r="E115" s="53"/>
      <c r="F115" s="118"/>
      <c r="G115" s="55" t="e">
        <f t="shared" si="5"/>
        <v>#DIV/0!</v>
      </c>
      <c r="H115" s="56">
        <f t="shared" si="3"/>
        <v>0</v>
      </c>
      <c r="I115" s="81">
        <f t="shared" si="4"/>
        <v>0</v>
      </c>
      <c r="J115" s="3"/>
    </row>
    <row r="116" spans="1:10" ht="51.75">
      <c r="A116" s="195"/>
      <c r="B116" s="8" t="s">
        <v>101</v>
      </c>
      <c r="C116" s="6">
        <v>0</v>
      </c>
      <c r="D116" s="15">
        <v>4727</v>
      </c>
      <c r="E116" s="10"/>
      <c r="F116" s="14"/>
      <c r="G116" s="20" t="e">
        <f t="shared" si="5"/>
        <v>#DIV/0!</v>
      </c>
      <c r="H116" s="21">
        <f t="shared" si="3"/>
        <v>0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9.472945891783567</v>
      </c>
      <c r="E117" s="116" t="e">
        <f>E116/E7</f>
        <v>#DIV/0!</v>
      </c>
      <c r="F117" s="115" t="e">
        <f>F116/F7</f>
        <v>#DIV/0!</v>
      </c>
      <c r="G117" s="62" t="e">
        <f t="shared" si="5"/>
        <v>#DIV/0!</v>
      </c>
      <c r="H117" s="63" t="e">
        <f t="shared" si="3"/>
        <v>#DIV/0!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109</v>
      </c>
      <c r="E118" s="53"/>
      <c r="F118" s="52"/>
      <c r="G118" s="55" t="e">
        <f t="shared" si="5"/>
        <v>#DIV/0!</v>
      </c>
      <c r="H118" s="56">
        <f t="shared" si="3"/>
        <v>0</v>
      </c>
      <c r="I118" s="81">
        <f t="shared" si="4"/>
        <v>0</v>
      </c>
      <c r="J118" s="3"/>
    </row>
    <row r="119" spans="1:10" ht="39.75" thickBot="1">
      <c r="A119" s="196"/>
      <c r="B119" s="82" t="s">
        <v>104</v>
      </c>
      <c r="C119" s="115">
        <f>C118/C7</f>
        <v>0.15796703296703296</v>
      </c>
      <c r="D119" s="116">
        <v>0.218436873747495</v>
      </c>
      <c r="E119" s="116" t="e">
        <f>E118/E7</f>
        <v>#DIV/0!</v>
      </c>
      <c r="F119" s="115" t="e">
        <f>F118/F7</f>
        <v>#DIV/0!</v>
      </c>
      <c r="G119" s="62" t="e">
        <f t="shared" si="5"/>
        <v>#DIV/0!</v>
      </c>
      <c r="H119" s="63" t="e">
        <f t="shared" si="3"/>
        <v>#DIV/0!</v>
      </c>
      <c r="I119" s="79" t="e">
        <f t="shared" si="4"/>
        <v>#DIV/0!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148</v>
      </c>
      <c r="C122" s="1"/>
      <c r="D122" s="1"/>
      <c r="E122" s="155" t="s">
        <v>165</v>
      </c>
      <c r="F122" s="1"/>
      <c r="G122" s="1"/>
      <c r="H122" s="1"/>
      <c r="I122" s="1"/>
      <c r="J122" s="3"/>
    </row>
    <row r="123" spans="1:10" ht="15">
      <c r="A123" s="2"/>
      <c r="B123" s="142" t="s">
        <v>166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7" right="0.7" top="0.75" bottom="0.75" header="0.3" footer="0.3"/>
  <pageSetup horizontalDpi="600" verticalDpi="600" orientation="portrait" paperSize="9" scale="7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D99"/>
  <sheetViews>
    <sheetView zoomScalePageLayoutView="0" workbookViewId="0" topLeftCell="A76">
      <selection activeCell="G107" sqref="G107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112</v>
      </c>
      <c r="B2" s="211"/>
      <c r="C2" s="211"/>
      <c r="D2" s="211"/>
    </row>
    <row r="3" spans="1:4" ht="12" customHeight="1">
      <c r="A3" s="212" t="s">
        <v>225</v>
      </c>
      <c r="B3" s="212"/>
      <c r="C3" s="212"/>
      <c r="D3" s="212"/>
    </row>
    <row r="4" spans="1:4" ht="13.5" customHeight="1">
      <c r="A4" s="121"/>
      <c r="B4" s="121"/>
      <c r="C4" s="121"/>
      <c r="D4" s="181" t="s">
        <v>219</v>
      </c>
    </row>
    <row r="5" spans="1:4" ht="16.5" customHeight="1">
      <c r="A5" s="210" t="s">
        <v>113</v>
      </c>
      <c r="B5" s="210"/>
      <c r="C5" s="210"/>
      <c r="D5" s="210"/>
    </row>
    <row r="6" spans="1:4" ht="15">
      <c r="A6" s="122" t="s">
        <v>114</v>
      </c>
      <c r="B6" s="123" t="s">
        <v>115</v>
      </c>
      <c r="C6" s="122" t="s">
        <v>116</v>
      </c>
      <c r="D6" s="122" t="s">
        <v>117</v>
      </c>
    </row>
    <row r="7" spans="1:4" ht="15">
      <c r="A7" s="124" t="s">
        <v>118</v>
      </c>
      <c r="B7" s="125" t="s">
        <v>119</v>
      </c>
      <c r="C7" s="126" t="s">
        <v>120</v>
      </c>
      <c r="D7" s="126" t="s">
        <v>121</v>
      </c>
    </row>
    <row r="8" spans="1:4" ht="15">
      <c r="A8" s="127" t="s">
        <v>122</v>
      </c>
      <c r="B8" s="128"/>
      <c r="C8" s="129"/>
      <c r="D8" s="129"/>
    </row>
    <row r="9" spans="1:4" ht="14.25">
      <c r="A9" s="130" t="s">
        <v>123</v>
      </c>
      <c r="B9" s="131">
        <v>230.8</v>
      </c>
      <c r="C9" s="133">
        <v>65</v>
      </c>
      <c r="D9" s="133">
        <f>B9/10*C9</f>
        <v>1500.2</v>
      </c>
    </row>
    <row r="10" spans="1:4" ht="14.25">
      <c r="A10" s="130" t="s">
        <v>124</v>
      </c>
      <c r="B10" s="131"/>
      <c r="C10" s="133">
        <v>104</v>
      </c>
      <c r="D10" s="133">
        <f>B10/10*C10</f>
        <v>0</v>
      </c>
    </row>
    <row r="11" spans="1:4" ht="14.25">
      <c r="A11" s="130" t="s">
        <v>125</v>
      </c>
      <c r="B11" s="131"/>
      <c r="C11" s="133">
        <v>60</v>
      </c>
      <c r="D11" s="133">
        <f aca="true" t="shared" si="0" ref="D11:D20">B11/10*C11</f>
        <v>0</v>
      </c>
    </row>
    <row r="12" spans="1:4" ht="14.25">
      <c r="A12" s="130" t="s">
        <v>126</v>
      </c>
      <c r="B12" s="131">
        <v>7</v>
      </c>
      <c r="C12" s="133">
        <v>55</v>
      </c>
      <c r="D12" s="133">
        <f t="shared" si="0"/>
        <v>38.5</v>
      </c>
    </row>
    <row r="13" spans="1:4" ht="14.25">
      <c r="A13" s="130" t="s">
        <v>127</v>
      </c>
      <c r="B13" s="131"/>
      <c r="C13" s="133">
        <v>60</v>
      </c>
      <c r="D13" s="133">
        <f t="shared" si="0"/>
        <v>0</v>
      </c>
    </row>
    <row r="14" spans="1:4" ht="15">
      <c r="A14" s="134" t="s">
        <v>128</v>
      </c>
      <c r="B14" s="131"/>
      <c r="C14" s="133"/>
      <c r="D14" s="135">
        <f>D9+D10+D11+D12+D13</f>
        <v>1538.7</v>
      </c>
    </row>
    <row r="15" spans="1:4" ht="14.25">
      <c r="A15" s="130" t="s">
        <v>129</v>
      </c>
      <c r="B15" s="136">
        <v>419</v>
      </c>
      <c r="C15" s="133">
        <v>15</v>
      </c>
      <c r="D15" s="133">
        <f t="shared" si="0"/>
        <v>628.5</v>
      </c>
    </row>
    <row r="16" spans="1:4" ht="14.25">
      <c r="A16" s="129" t="s">
        <v>130</v>
      </c>
      <c r="B16" s="137"/>
      <c r="C16" s="133">
        <v>3.5</v>
      </c>
      <c r="D16" s="133">
        <f>B16*C16/1000</f>
        <v>0</v>
      </c>
    </row>
    <row r="17" spans="1:4" ht="14.25">
      <c r="A17" s="129" t="s">
        <v>131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132</v>
      </c>
      <c r="B18" s="138"/>
      <c r="C18" s="133">
        <v>10</v>
      </c>
      <c r="D18" s="133">
        <f t="shared" si="0"/>
        <v>0</v>
      </c>
    </row>
    <row r="19" spans="1:4" ht="14.25">
      <c r="A19" s="129" t="s">
        <v>133</v>
      </c>
      <c r="B19" s="138"/>
      <c r="C19" s="133">
        <v>12</v>
      </c>
      <c r="D19" s="133">
        <f t="shared" si="0"/>
        <v>0</v>
      </c>
    </row>
    <row r="20" spans="1:4" ht="14.25">
      <c r="A20" s="129" t="s">
        <v>134</v>
      </c>
      <c r="B20" s="138">
        <v>900</v>
      </c>
      <c r="C20" s="133">
        <v>9</v>
      </c>
      <c r="D20" s="133">
        <f t="shared" si="0"/>
        <v>810</v>
      </c>
    </row>
    <row r="21" spans="1:4" ht="15">
      <c r="A21" s="127" t="s">
        <v>135</v>
      </c>
      <c r="B21" s="138"/>
      <c r="C21" s="133"/>
      <c r="D21" s="135">
        <f>D14+D15+D16+D17+D18+D19+D20</f>
        <v>2977.2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136</v>
      </c>
      <c r="B23" s="210"/>
      <c r="C23" s="210"/>
      <c r="D23" s="210"/>
    </row>
    <row r="24" spans="1:4" s="140" customFormat="1" ht="15">
      <c r="A24" s="122" t="s">
        <v>137</v>
      </c>
      <c r="B24" s="123" t="s">
        <v>115</v>
      </c>
      <c r="C24" s="122" t="s">
        <v>116</v>
      </c>
      <c r="D24" s="122" t="s">
        <v>117</v>
      </c>
    </row>
    <row r="25" spans="1:4" s="140" customFormat="1" ht="15">
      <c r="A25" s="124" t="s">
        <v>118</v>
      </c>
      <c r="B25" s="125" t="s">
        <v>119</v>
      </c>
      <c r="C25" s="126" t="s">
        <v>120</v>
      </c>
      <c r="D25" s="126" t="s">
        <v>121</v>
      </c>
    </row>
    <row r="26" spans="1:4" s="140" customFormat="1" ht="15">
      <c r="A26" s="127" t="s">
        <v>122</v>
      </c>
      <c r="B26" s="129"/>
      <c r="C26" s="129"/>
      <c r="D26" s="127"/>
    </row>
    <row r="27" spans="1:4" ht="14.25">
      <c r="A27" s="129" t="s">
        <v>123</v>
      </c>
      <c r="B27" s="138">
        <v>815.6</v>
      </c>
      <c r="C27" s="133">
        <v>65</v>
      </c>
      <c r="D27" s="133">
        <f>B27/10*C27</f>
        <v>5301.400000000001</v>
      </c>
    </row>
    <row r="28" spans="1:4" ht="14.25">
      <c r="A28" s="129" t="s">
        <v>124</v>
      </c>
      <c r="B28" s="138">
        <v>305</v>
      </c>
      <c r="C28" s="133">
        <v>104</v>
      </c>
      <c r="D28" s="133">
        <f>B28/10*C28</f>
        <v>3172</v>
      </c>
    </row>
    <row r="29" spans="1:4" ht="14.25">
      <c r="A29" s="129" t="s">
        <v>125</v>
      </c>
      <c r="B29" s="138">
        <v>23.5</v>
      </c>
      <c r="C29" s="133">
        <v>60</v>
      </c>
      <c r="D29" s="133">
        <f>B29/10*C29</f>
        <v>141</v>
      </c>
    </row>
    <row r="30" spans="1:4" ht="14.25">
      <c r="A30" s="129" t="s">
        <v>126</v>
      </c>
      <c r="B30" s="138">
        <v>173.7</v>
      </c>
      <c r="C30" s="133">
        <v>55</v>
      </c>
      <c r="D30" s="133">
        <f>B30/10*C30</f>
        <v>955.3499999999999</v>
      </c>
    </row>
    <row r="31" spans="1:4" ht="14.25">
      <c r="A31" s="129" t="s">
        <v>127</v>
      </c>
      <c r="B31" s="138">
        <v>24</v>
      </c>
      <c r="C31" s="133">
        <v>60</v>
      </c>
      <c r="D31" s="133">
        <f>B31/10*C31</f>
        <v>144</v>
      </c>
    </row>
    <row r="32" spans="1:4" ht="15">
      <c r="A32" s="127" t="s">
        <v>128</v>
      </c>
      <c r="B32" s="135"/>
      <c r="C32" s="133"/>
      <c r="D32" s="135">
        <f>D27+D28+D29+D30+D31</f>
        <v>9713.750000000002</v>
      </c>
    </row>
    <row r="33" spans="1:4" ht="14.25">
      <c r="A33" s="129" t="s">
        <v>129</v>
      </c>
      <c r="B33" s="138">
        <v>6801</v>
      </c>
      <c r="C33" s="133">
        <v>15</v>
      </c>
      <c r="D33" s="133">
        <f>B33/10*C33</f>
        <v>10201.5</v>
      </c>
    </row>
    <row r="34" spans="1:4" ht="14.25">
      <c r="A34" s="129" t="s">
        <v>130</v>
      </c>
      <c r="B34" s="138">
        <v>124000</v>
      </c>
      <c r="C34" s="133">
        <v>3.5</v>
      </c>
      <c r="D34" s="133">
        <f>B34*C34/1000</f>
        <v>434</v>
      </c>
    </row>
    <row r="35" spans="1:4" ht="14.25">
      <c r="A35" s="129" t="s">
        <v>131</v>
      </c>
      <c r="B35" s="138">
        <v>1.6</v>
      </c>
      <c r="C35" s="133">
        <v>37.5</v>
      </c>
      <c r="D35" s="133">
        <f>B35/10*C35</f>
        <v>6</v>
      </c>
    </row>
    <row r="36" spans="1:4" ht="14.25">
      <c r="A36" s="129" t="s">
        <v>132</v>
      </c>
      <c r="B36" s="138">
        <v>6100</v>
      </c>
      <c r="C36" s="133">
        <v>10</v>
      </c>
      <c r="D36" s="133">
        <f>B36/10*C36</f>
        <v>6100</v>
      </c>
    </row>
    <row r="37" spans="1:4" ht="14.25">
      <c r="A37" s="129" t="s">
        <v>133</v>
      </c>
      <c r="B37" s="138">
        <v>6</v>
      </c>
      <c r="C37" s="133">
        <v>12</v>
      </c>
      <c r="D37" s="133">
        <f>B37/10*C37</f>
        <v>7.199999999999999</v>
      </c>
    </row>
    <row r="38" spans="1:4" ht="14.25">
      <c r="A38" s="129" t="s">
        <v>134</v>
      </c>
      <c r="B38" s="138"/>
      <c r="C38" s="133">
        <v>9</v>
      </c>
      <c r="D38" s="133">
        <f>B38/10*C38</f>
        <v>0</v>
      </c>
    </row>
    <row r="39" spans="1:4" ht="15">
      <c r="A39" s="127" t="s">
        <v>135</v>
      </c>
      <c r="B39" s="138"/>
      <c r="C39" s="133"/>
      <c r="D39" s="141">
        <f>SUM(D32:D38)</f>
        <v>26462.45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137</v>
      </c>
      <c r="B42" s="123" t="s">
        <v>115</v>
      </c>
      <c r="C42" s="122" t="s">
        <v>116</v>
      </c>
      <c r="D42" s="122" t="s">
        <v>117</v>
      </c>
    </row>
    <row r="43" spans="1:4" s="140" customFormat="1" ht="15">
      <c r="A43" s="124" t="s">
        <v>118</v>
      </c>
      <c r="B43" s="125" t="s">
        <v>119</v>
      </c>
      <c r="C43" s="126" t="s">
        <v>120</v>
      </c>
      <c r="D43" s="126" t="s">
        <v>121</v>
      </c>
    </row>
    <row r="44" spans="1:4" s="140" customFormat="1" ht="15">
      <c r="A44" s="127" t="s">
        <v>122</v>
      </c>
      <c r="B44" s="129"/>
      <c r="C44" s="129"/>
      <c r="D44" s="127"/>
    </row>
    <row r="45" spans="1:4" ht="14.25">
      <c r="A45" s="129" t="s">
        <v>123</v>
      </c>
      <c r="B45" s="138">
        <v>5</v>
      </c>
      <c r="C45" s="133">
        <v>65</v>
      </c>
      <c r="D45" s="133">
        <f>B45/10*C45</f>
        <v>32.5</v>
      </c>
    </row>
    <row r="46" spans="1:4" ht="14.25">
      <c r="A46" s="129" t="s">
        <v>124</v>
      </c>
      <c r="B46" s="138"/>
      <c r="C46" s="133">
        <v>104</v>
      </c>
      <c r="D46" s="133">
        <f>B46/10*C46</f>
        <v>0</v>
      </c>
    </row>
    <row r="47" spans="1:4" ht="14.25">
      <c r="A47" s="129" t="s">
        <v>125</v>
      </c>
      <c r="B47" s="138"/>
      <c r="C47" s="133">
        <v>60</v>
      </c>
      <c r="D47" s="133">
        <f>B47/10*C47</f>
        <v>0</v>
      </c>
    </row>
    <row r="48" spans="1:4" ht="14.25">
      <c r="A48" s="129" t="s">
        <v>126</v>
      </c>
      <c r="B48" s="138"/>
      <c r="C48" s="133">
        <v>55</v>
      </c>
      <c r="D48" s="133">
        <f>B48/10*C48</f>
        <v>0</v>
      </c>
    </row>
    <row r="49" spans="1:4" ht="14.25">
      <c r="A49" s="129" t="s">
        <v>127</v>
      </c>
      <c r="B49" s="138"/>
      <c r="C49" s="133">
        <v>60</v>
      </c>
      <c r="D49" s="133">
        <f>B49/10*C49</f>
        <v>0</v>
      </c>
    </row>
    <row r="50" spans="1:4" ht="15">
      <c r="A50" s="127" t="s">
        <v>128</v>
      </c>
      <c r="B50" s="135"/>
      <c r="C50" s="133"/>
      <c r="D50" s="135">
        <f>D45+D46+D47+D48+D49</f>
        <v>32.5</v>
      </c>
    </row>
    <row r="51" spans="1:4" ht="14.25">
      <c r="A51" s="129" t="s">
        <v>129</v>
      </c>
      <c r="B51" s="138">
        <v>36.7</v>
      </c>
      <c r="C51" s="133">
        <v>15</v>
      </c>
      <c r="D51" s="133">
        <f>B51/10*C51</f>
        <v>55.050000000000004</v>
      </c>
    </row>
    <row r="52" spans="1:4" ht="14.25">
      <c r="A52" s="129" t="s">
        <v>130</v>
      </c>
      <c r="B52" s="138"/>
      <c r="C52" s="133">
        <v>3.5</v>
      </c>
      <c r="D52" s="133">
        <f>B52*C52/1000</f>
        <v>0</v>
      </c>
    </row>
    <row r="53" spans="1:4" ht="14.25">
      <c r="A53" s="129" t="s">
        <v>131</v>
      </c>
      <c r="B53" s="138"/>
      <c r="C53" s="133">
        <v>37.5</v>
      </c>
      <c r="D53" s="133">
        <f>B53/10*C53</f>
        <v>0</v>
      </c>
    </row>
    <row r="54" spans="1:4" ht="14.25">
      <c r="A54" s="129" t="s">
        <v>132</v>
      </c>
      <c r="B54" s="138"/>
      <c r="C54" s="133">
        <v>10</v>
      </c>
      <c r="D54" s="133">
        <f>B54/10*C54</f>
        <v>0</v>
      </c>
    </row>
    <row r="55" spans="1:4" ht="14.25">
      <c r="A55" s="129" t="s">
        <v>133</v>
      </c>
      <c r="B55" s="138"/>
      <c r="C55" s="133">
        <v>12</v>
      </c>
      <c r="D55" s="133">
        <f>B55/10*C55</f>
        <v>0</v>
      </c>
    </row>
    <row r="56" spans="1:4" ht="14.25">
      <c r="A56" s="129" t="s">
        <v>134</v>
      </c>
      <c r="B56" s="138"/>
      <c r="C56" s="133">
        <v>9</v>
      </c>
      <c r="D56" s="133">
        <f>B56/10*C56</f>
        <v>0</v>
      </c>
    </row>
    <row r="57" spans="1:4" ht="15">
      <c r="A57" s="127" t="s">
        <v>135</v>
      </c>
      <c r="B57" s="138"/>
      <c r="C57" s="133"/>
      <c r="D57" s="135">
        <f>D50+D51+D52+D53+D54+D55+D56</f>
        <v>87.55000000000001</v>
      </c>
    </row>
    <row r="59" spans="1:4" ht="15.75" customHeight="1">
      <c r="A59" s="210" t="s">
        <v>138</v>
      </c>
      <c r="B59" s="210"/>
      <c r="C59" s="210"/>
      <c r="D59" s="210"/>
    </row>
    <row r="60" spans="1:4" s="140" customFormat="1" ht="15">
      <c r="A60" s="122" t="s">
        <v>137</v>
      </c>
      <c r="B60" s="123" t="s">
        <v>115</v>
      </c>
      <c r="C60" s="122" t="s">
        <v>116</v>
      </c>
      <c r="D60" s="122" t="s">
        <v>117</v>
      </c>
    </row>
    <row r="61" spans="1:4" s="140" customFormat="1" ht="15">
      <c r="A61" s="124" t="s">
        <v>118</v>
      </c>
      <c r="B61" s="125" t="s">
        <v>119</v>
      </c>
      <c r="C61" s="126" t="s">
        <v>120</v>
      </c>
      <c r="D61" s="126" t="s">
        <v>121</v>
      </c>
    </row>
    <row r="62" spans="1:4" s="140" customFormat="1" ht="15">
      <c r="A62" s="127" t="s">
        <v>122</v>
      </c>
      <c r="B62" s="129"/>
      <c r="C62" s="129"/>
      <c r="D62" s="127"/>
    </row>
    <row r="63" spans="1:4" ht="14.25">
      <c r="A63" s="129" t="s">
        <v>123</v>
      </c>
      <c r="B63" s="138"/>
      <c r="C63" s="133">
        <v>65</v>
      </c>
      <c r="D63" s="133">
        <f>B63/10*C63</f>
        <v>0</v>
      </c>
    </row>
    <row r="64" spans="1:4" ht="14.25">
      <c r="A64" s="129" t="s">
        <v>124</v>
      </c>
      <c r="B64" s="138"/>
      <c r="C64" s="133">
        <v>104</v>
      </c>
      <c r="D64" s="133">
        <f>B64/10*C64</f>
        <v>0</v>
      </c>
    </row>
    <row r="65" spans="1:4" ht="14.25">
      <c r="A65" s="129" t="s">
        <v>125</v>
      </c>
      <c r="B65" s="138"/>
      <c r="C65" s="133">
        <v>60</v>
      </c>
      <c r="D65" s="133">
        <f>B65/10*C65</f>
        <v>0</v>
      </c>
    </row>
    <row r="66" spans="1:4" ht="14.25">
      <c r="A66" s="129" t="s">
        <v>126</v>
      </c>
      <c r="B66" s="138"/>
      <c r="C66" s="133">
        <v>55</v>
      </c>
      <c r="D66" s="133">
        <f>B66/10*C66</f>
        <v>0</v>
      </c>
    </row>
    <row r="67" spans="1:4" ht="14.25">
      <c r="A67" s="129" t="s">
        <v>127</v>
      </c>
      <c r="B67" s="138"/>
      <c r="C67" s="133">
        <v>60</v>
      </c>
      <c r="D67" s="133">
        <f>B67/10*C67</f>
        <v>0</v>
      </c>
    </row>
    <row r="68" spans="1:4" ht="15">
      <c r="A68" s="127" t="s">
        <v>128</v>
      </c>
      <c r="B68" s="135"/>
      <c r="C68" s="133"/>
      <c r="D68" s="135">
        <f>D63+D64+D65+D66+D67</f>
        <v>0</v>
      </c>
    </row>
    <row r="69" spans="1:4" ht="14.25">
      <c r="A69" s="129" t="s">
        <v>129</v>
      </c>
      <c r="B69" s="138"/>
      <c r="C69" s="133">
        <v>15</v>
      </c>
      <c r="D69" s="133">
        <f>B69/10*C69</f>
        <v>0</v>
      </c>
    </row>
    <row r="70" spans="1:4" ht="14.25">
      <c r="A70" s="129" t="s">
        <v>130</v>
      </c>
      <c r="B70" s="138"/>
      <c r="C70" s="133">
        <v>3.5</v>
      </c>
      <c r="D70" s="133">
        <f>B70*C70/1000</f>
        <v>0</v>
      </c>
    </row>
    <row r="71" spans="1:4" ht="14.25">
      <c r="A71" s="129" t="s">
        <v>131</v>
      </c>
      <c r="B71" s="138"/>
      <c r="C71" s="133">
        <v>37.5</v>
      </c>
      <c r="D71" s="133">
        <f>B71/10*C71</f>
        <v>0</v>
      </c>
    </row>
    <row r="72" spans="1:4" ht="14.25">
      <c r="A72" s="129" t="s">
        <v>132</v>
      </c>
      <c r="B72" s="138"/>
      <c r="C72" s="133">
        <v>10</v>
      </c>
      <c r="D72" s="133">
        <f>B72/10*C72</f>
        <v>0</v>
      </c>
    </row>
    <row r="73" spans="1:4" ht="14.25">
      <c r="A73" s="129" t="s">
        <v>133</v>
      </c>
      <c r="B73" s="138"/>
      <c r="C73" s="133">
        <v>12</v>
      </c>
      <c r="D73" s="133">
        <f>B73/10*C73</f>
        <v>0</v>
      </c>
    </row>
    <row r="74" spans="1:4" ht="14.25">
      <c r="A74" s="129" t="s">
        <v>134</v>
      </c>
      <c r="B74" s="138"/>
      <c r="C74" s="133">
        <v>9</v>
      </c>
      <c r="D74" s="133">
        <f>B74/10*C74</f>
        <v>0</v>
      </c>
    </row>
    <row r="75" spans="1:4" ht="15">
      <c r="A75" s="127" t="s">
        <v>135</v>
      </c>
      <c r="B75" s="138"/>
      <c r="C75" s="133"/>
      <c r="D75" s="135">
        <f>D68+D69+D70+D71+D72+D73+D74</f>
        <v>0</v>
      </c>
    </row>
    <row r="77" spans="1:4" ht="18">
      <c r="A77" s="210" t="s">
        <v>139</v>
      </c>
      <c r="B77" s="210"/>
      <c r="C77" s="210"/>
      <c r="D77" s="210"/>
    </row>
    <row r="78" spans="1:4" s="140" customFormat="1" ht="15">
      <c r="A78" s="122" t="s">
        <v>137</v>
      </c>
      <c r="B78" s="123" t="s">
        <v>115</v>
      </c>
      <c r="C78" s="122" t="s">
        <v>116</v>
      </c>
      <c r="D78" s="122" t="s">
        <v>117</v>
      </c>
    </row>
    <row r="79" spans="1:4" s="140" customFormat="1" ht="15">
      <c r="A79" s="124" t="s">
        <v>118</v>
      </c>
      <c r="B79" s="125" t="s">
        <v>119</v>
      </c>
      <c r="C79" s="126" t="s">
        <v>120</v>
      </c>
      <c r="D79" s="126" t="s">
        <v>121</v>
      </c>
    </row>
    <row r="80" spans="1:4" s="140" customFormat="1" ht="15">
      <c r="A80" s="127" t="s">
        <v>122</v>
      </c>
      <c r="B80" s="127"/>
      <c r="C80" s="127"/>
      <c r="D80" s="127"/>
    </row>
    <row r="81" spans="1:4" ht="14.25">
      <c r="A81" s="129" t="s">
        <v>123</v>
      </c>
      <c r="B81" s="133">
        <v>1051</v>
      </c>
      <c r="C81" s="133">
        <v>65</v>
      </c>
      <c r="D81" s="133">
        <f>B81/10*C81</f>
        <v>6831.5</v>
      </c>
    </row>
    <row r="82" spans="1:4" ht="14.25">
      <c r="A82" s="129" t="s">
        <v>124</v>
      </c>
      <c r="B82" s="133">
        <f>B64+B46+B28+B10</f>
        <v>305</v>
      </c>
      <c r="C82" s="133">
        <v>104</v>
      </c>
      <c r="D82" s="133">
        <f>B82/10*C82</f>
        <v>3172</v>
      </c>
    </row>
    <row r="83" spans="1:4" ht="14.25">
      <c r="A83" s="129" t="s">
        <v>125</v>
      </c>
      <c r="B83" s="133">
        <f>B65+B47+B29+B11</f>
        <v>23.5</v>
      </c>
      <c r="C83" s="133">
        <v>60</v>
      </c>
      <c r="D83" s="133">
        <f>B83/10*C83</f>
        <v>141</v>
      </c>
    </row>
    <row r="84" spans="1:4" ht="14.25">
      <c r="A84" s="129" t="s">
        <v>126</v>
      </c>
      <c r="B84" s="133">
        <f>B66+B48+B30+B12</f>
        <v>180.7</v>
      </c>
      <c r="C84" s="133">
        <v>55</v>
      </c>
      <c r="D84" s="133">
        <f>B84/10*C84</f>
        <v>993.85</v>
      </c>
    </row>
    <row r="85" spans="1:4" ht="14.25">
      <c r="A85" s="129" t="s">
        <v>127</v>
      </c>
      <c r="B85" s="133">
        <v>7.5</v>
      </c>
      <c r="C85" s="133">
        <v>60</v>
      </c>
      <c r="D85" s="133">
        <f>B85/10*C85</f>
        <v>45</v>
      </c>
    </row>
    <row r="86" spans="1:4" ht="15">
      <c r="A86" s="127" t="s">
        <v>128</v>
      </c>
      <c r="B86" s="135">
        <f>SUM(B81:B85)</f>
        <v>1567.7</v>
      </c>
      <c r="C86" s="133"/>
      <c r="D86" s="135">
        <f>D81+D82+D83+D84+D85</f>
        <v>11183.35</v>
      </c>
    </row>
    <row r="87" spans="1:4" ht="14.25">
      <c r="A87" s="129" t="s">
        <v>129</v>
      </c>
      <c r="B87" s="133">
        <f>B69+B51+B33+B15</f>
        <v>7256.7</v>
      </c>
      <c r="C87" s="133">
        <v>15</v>
      </c>
      <c r="D87" s="133">
        <f>B87/10*C87</f>
        <v>10885.05</v>
      </c>
    </row>
    <row r="88" spans="1:4" ht="14.25">
      <c r="A88" s="129" t="s">
        <v>130</v>
      </c>
      <c r="B88" s="133">
        <f>B70+B52+B34+B16</f>
        <v>124000</v>
      </c>
      <c r="C88" s="133">
        <v>3.5</v>
      </c>
      <c r="D88" s="133">
        <f>B88*C88/1000</f>
        <v>434</v>
      </c>
    </row>
    <row r="89" spans="1:4" ht="14.25">
      <c r="A89" s="129" t="s">
        <v>131</v>
      </c>
      <c r="B89" s="133">
        <f>B71+B53+B35+B17</f>
        <v>1.6</v>
      </c>
      <c r="C89" s="133">
        <v>37.5</v>
      </c>
      <c r="D89" s="133">
        <f>B89/10*C89</f>
        <v>6</v>
      </c>
    </row>
    <row r="90" spans="1:4" ht="14.25">
      <c r="A90" s="129" t="s">
        <v>132</v>
      </c>
      <c r="B90" s="133">
        <f>B72+B54+B36+B18</f>
        <v>6100</v>
      </c>
      <c r="C90" s="133">
        <v>10</v>
      </c>
      <c r="D90" s="133">
        <f>B90/10*C90</f>
        <v>6100</v>
      </c>
    </row>
    <row r="91" spans="1:4" ht="14.25">
      <c r="A91" s="129" t="s">
        <v>133</v>
      </c>
      <c r="B91" s="133">
        <v>1500</v>
      </c>
      <c r="C91" s="133">
        <v>12</v>
      </c>
      <c r="D91" s="133">
        <f>B91/10*C91</f>
        <v>1800</v>
      </c>
    </row>
    <row r="92" spans="1:4" ht="14.25">
      <c r="A92" s="129" t="s">
        <v>134</v>
      </c>
      <c r="B92" s="133">
        <v>2810</v>
      </c>
      <c r="C92" s="133">
        <v>9</v>
      </c>
      <c r="D92" s="133">
        <f>B92/10*C92</f>
        <v>2529</v>
      </c>
    </row>
    <row r="93" spans="1:4" ht="15">
      <c r="A93" s="127" t="s">
        <v>135</v>
      </c>
      <c r="B93" s="133"/>
      <c r="C93" s="133"/>
      <c r="D93" s="141">
        <f>D86+D87+D88+D89+D90+D91+D92</f>
        <v>32937.4</v>
      </c>
    </row>
    <row r="95" ht="12.75">
      <c r="A95" s="119" t="s">
        <v>204</v>
      </c>
    </row>
    <row r="97" spans="1:3" ht="12.75">
      <c r="A97" s="142" t="s">
        <v>147</v>
      </c>
      <c r="B97" s="156"/>
      <c r="C97" s="155" t="s">
        <v>165</v>
      </c>
    </row>
    <row r="98" spans="1:4" ht="12.75">
      <c r="A98" s="142" t="s">
        <v>166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21"/>
  <sheetViews>
    <sheetView zoomScalePageLayoutView="0" workbookViewId="0" topLeftCell="D1">
      <selection activeCell="K17" sqref="K17"/>
    </sheetView>
  </sheetViews>
  <sheetFormatPr defaultColWidth="9.140625" defaultRowHeight="15"/>
  <cols>
    <col min="1" max="1" width="6.421875" style="0" customWidth="1"/>
    <col min="2" max="2" width="42.140625" style="0" customWidth="1"/>
    <col min="3" max="3" width="17.00390625" style="0" customWidth="1"/>
    <col min="6" max="6" width="35.28125" style="0" customWidth="1"/>
    <col min="7" max="7" width="23.57421875" style="0" customWidth="1"/>
    <col min="8" max="8" width="4.8515625" style="0" customWidth="1"/>
  </cols>
  <sheetData>
    <row r="1" spans="3:7" ht="15">
      <c r="C1" s="17"/>
      <c r="G1" s="170"/>
    </row>
    <row r="2" spans="1:7" ht="15">
      <c r="A2" s="183" t="s">
        <v>140</v>
      </c>
      <c r="B2" s="183"/>
      <c r="C2" s="183"/>
      <c r="E2" s="183" t="s">
        <v>140</v>
      </c>
      <c r="F2" s="183"/>
      <c r="G2" s="183"/>
    </row>
    <row r="3" spans="1:9" ht="15">
      <c r="A3" s="183" t="s">
        <v>163</v>
      </c>
      <c r="B3" s="183"/>
      <c r="C3" s="183"/>
      <c r="E3" s="183" t="s">
        <v>173</v>
      </c>
      <c r="F3" s="183"/>
      <c r="G3" s="183"/>
      <c r="H3" s="183"/>
      <c r="I3" s="183"/>
    </row>
    <row r="4" spans="1:9" ht="15">
      <c r="A4" s="148"/>
      <c r="B4" s="148"/>
      <c r="C4" s="148"/>
      <c r="E4" s="148"/>
      <c r="F4" s="148"/>
      <c r="G4" s="148"/>
      <c r="I4" t="s">
        <v>172</v>
      </c>
    </row>
    <row r="5" spans="1:10" s="147" customFormat="1" ht="30">
      <c r="A5" s="149" t="s">
        <v>1</v>
      </c>
      <c r="B5" s="149" t="s">
        <v>141</v>
      </c>
      <c r="C5" s="149" t="s">
        <v>142</v>
      </c>
      <c r="E5" s="149" t="s">
        <v>1</v>
      </c>
      <c r="F5" s="149" t="s">
        <v>141</v>
      </c>
      <c r="G5" s="149" t="s">
        <v>142</v>
      </c>
      <c r="H5" s="149"/>
      <c r="I5" s="149"/>
      <c r="J5" s="149" t="s">
        <v>178</v>
      </c>
    </row>
    <row r="6" spans="1:11" ht="15">
      <c r="A6" s="150">
        <v>1</v>
      </c>
      <c r="B6" s="131"/>
      <c r="C6" s="151"/>
      <c r="E6" s="150">
        <v>1</v>
      </c>
      <c r="F6" s="131" t="s">
        <v>167</v>
      </c>
      <c r="G6" s="151">
        <v>50</v>
      </c>
      <c r="H6" s="150" t="s">
        <v>168</v>
      </c>
      <c r="I6" s="150"/>
      <c r="J6" s="150">
        <f>G6+I6</f>
        <v>50</v>
      </c>
      <c r="K6">
        <f>J6+J9+J12</f>
        <v>828</v>
      </c>
    </row>
    <row r="7" spans="1:10" ht="15">
      <c r="A7" s="150">
        <v>2</v>
      </c>
      <c r="B7" s="150"/>
      <c r="C7" s="150"/>
      <c r="E7" s="150">
        <v>2</v>
      </c>
      <c r="F7" s="150" t="s">
        <v>169</v>
      </c>
      <c r="G7" s="150">
        <v>800</v>
      </c>
      <c r="H7" s="150"/>
      <c r="I7" s="150"/>
      <c r="J7" s="150">
        <f aca="true" t="shared" si="0" ref="J7:J15">G7+I7</f>
        <v>800</v>
      </c>
    </row>
    <row r="8" spans="1:10" ht="15">
      <c r="A8" s="150">
        <v>3</v>
      </c>
      <c r="B8" s="150"/>
      <c r="C8" s="150"/>
      <c r="E8" s="150">
        <v>3</v>
      </c>
      <c r="F8" s="150" t="s">
        <v>170</v>
      </c>
      <c r="G8" s="150">
        <v>380</v>
      </c>
      <c r="H8" s="150"/>
      <c r="I8" s="150"/>
      <c r="J8" s="150">
        <f t="shared" si="0"/>
        <v>380</v>
      </c>
    </row>
    <row r="9" spans="1:10" ht="15">
      <c r="A9" s="150">
        <v>4</v>
      </c>
      <c r="B9" s="131"/>
      <c r="C9" s="151"/>
      <c r="E9" s="150">
        <v>4</v>
      </c>
      <c r="F9" s="131" t="s">
        <v>174</v>
      </c>
      <c r="G9" s="151"/>
      <c r="H9" s="150"/>
      <c r="I9" s="150">
        <v>600</v>
      </c>
      <c r="J9" s="150">
        <f t="shared" si="0"/>
        <v>600</v>
      </c>
    </row>
    <row r="10" spans="1:10" ht="15">
      <c r="A10" s="150"/>
      <c r="B10" s="150"/>
      <c r="C10" s="150"/>
      <c r="E10" s="150">
        <v>5</v>
      </c>
      <c r="F10" s="150" t="s">
        <v>175</v>
      </c>
      <c r="G10" s="150"/>
      <c r="H10" s="150"/>
      <c r="I10" s="150">
        <v>300</v>
      </c>
      <c r="J10" s="150">
        <f t="shared" si="0"/>
        <v>300</v>
      </c>
    </row>
    <row r="11" spans="1:10" ht="15">
      <c r="A11" s="150"/>
      <c r="B11" s="131"/>
      <c r="C11" s="150"/>
      <c r="E11" s="150">
        <v>6</v>
      </c>
      <c r="F11" s="131" t="s">
        <v>176</v>
      </c>
      <c r="G11" s="150"/>
      <c r="H11" s="150"/>
      <c r="I11" s="150">
        <v>100</v>
      </c>
      <c r="J11" s="150">
        <f t="shared" si="0"/>
        <v>100</v>
      </c>
    </row>
    <row r="12" spans="1:10" ht="15">
      <c r="A12" s="150"/>
      <c r="B12" s="131"/>
      <c r="C12" s="150"/>
      <c r="E12" s="150">
        <v>7</v>
      </c>
      <c r="F12" s="131" t="s">
        <v>177</v>
      </c>
      <c r="G12" s="150"/>
      <c r="H12" s="150"/>
      <c r="I12" s="150">
        <v>178</v>
      </c>
      <c r="J12" s="150">
        <f t="shared" si="0"/>
        <v>178</v>
      </c>
    </row>
    <row r="13" spans="1:10" ht="15">
      <c r="A13" s="150"/>
      <c r="B13" s="131"/>
      <c r="C13" s="150"/>
      <c r="E13" s="150"/>
      <c r="F13" s="131"/>
      <c r="G13" s="150"/>
      <c r="H13" s="150"/>
      <c r="I13" s="150"/>
      <c r="J13" s="150">
        <f t="shared" si="0"/>
        <v>0</v>
      </c>
    </row>
    <row r="14" spans="1:10" ht="15">
      <c r="A14" s="150"/>
      <c r="B14" s="131"/>
      <c r="C14" s="150"/>
      <c r="E14" s="150"/>
      <c r="F14" s="131"/>
      <c r="G14" s="150"/>
      <c r="H14" s="150"/>
      <c r="I14" s="150"/>
      <c r="J14" s="150">
        <f t="shared" si="0"/>
        <v>0</v>
      </c>
    </row>
    <row r="15" spans="1:10" ht="15">
      <c r="A15" s="152"/>
      <c r="B15" s="131"/>
      <c r="C15" s="150"/>
      <c r="E15" s="152"/>
      <c r="F15" s="131"/>
      <c r="G15" s="150"/>
      <c r="H15" s="150"/>
      <c r="I15" s="150"/>
      <c r="J15" s="150">
        <f t="shared" si="0"/>
        <v>0</v>
      </c>
    </row>
    <row r="16" spans="2:11" ht="15">
      <c r="B16" s="151" t="s">
        <v>143</v>
      </c>
      <c r="C16" s="150">
        <f>SUM(C6:C15)</f>
        <v>0</v>
      </c>
      <c r="F16" s="151" t="s">
        <v>143</v>
      </c>
      <c r="G16" s="150">
        <f>SUM(G6:G15)</f>
        <v>1230</v>
      </c>
      <c r="H16" s="150"/>
      <c r="I16" s="150"/>
      <c r="J16" s="172">
        <f>SUM(J6:J15)</f>
        <v>2408</v>
      </c>
      <c r="K16">
        <f>J16-K6</f>
        <v>1580</v>
      </c>
    </row>
    <row r="17" spans="1:7" ht="15">
      <c r="A17" s="145" t="s">
        <v>145</v>
      </c>
      <c r="B17" s="145"/>
      <c r="C17" s="153"/>
      <c r="E17" s="145" t="s">
        <v>145</v>
      </c>
      <c r="F17" s="145"/>
      <c r="G17" s="153"/>
    </row>
    <row r="18" spans="1:7" ht="15">
      <c r="A18" s="145"/>
      <c r="B18" s="145"/>
      <c r="C18" s="145"/>
      <c r="E18" s="145"/>
      <c r="F18" s="145"/>
      <c r="G18" s="145"/>
    </row>
    <row r="19" spans="1:7" ht="15">
      <c r="A19" s="146" t="s">
        <v>149</v>
      </c>
      <c r="B19" s="145"/>
      <c r="C19" s="154" t="s">
        <v>165</v>
      </c>
      <c r="E19" s="146" t="s">
        <v>149</v>
      </c>
      <c r="F19" s="145"/>
      <c r="G19" s="154" t="s">
        <v>165</v>
      </c>
    </row>
    <row r="20" spans="1:7" ht="15">
      <c r="A20" s="146" t="s">
        <v>164</v>
      </c>
      <c r="B20" s="145"/>
      <c r="C20" s="154"/>
      <c r="E20" s="146" t="s">
        <v>164</v>
      </c>
      <c r="F20" s="145"/>
      <c r="G20" s="154"/>
    </row>
    <row r="21" spans="3:4" ht="15">
      <c r="C21" s="154"/>
      <c r="D21" t="s">
        <v>144</v>
      </c>
    </row>
  </sheetData>
  <sheetProtection/>
  <mergeCells count="4">
    <mergeCell ref="A2:C2"/>
    <mergeCell ref="A3:C3"/>
    <mergeCell ref="E2:G2"/>
    <mergeCell ref="E3:I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E9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3.57421875" style="0" customWidth="1"/>
    <col min="2" max="2" width="11.140625" style="0" customWidth="1"/>
    <col min="3" max="3" width="27.140625" style="0" customWidth="1"/>
    <col min="4" max="4" width="21.57421875" style="0" customWidth="1"/>
    <col min="5" max="5" width="6.421875" style="0" customWidth="1"/>
  </cols>
  <sheetData>
    <row r="1" spans="1:5" ht="15">
      <c r="A1" s="163"/>
      <c r="B1" s="163"/>
      <c r="C1" s="163"/>
      <c r="D1" s="192"/>
      <c r="E1" s="193"/>
    </row>
    <row r="2" spans="1:5" ht="15">
      <c r="A2" s="191"/>
      <c r="B2" s="191"/>
      <c r="C2" s="191"/>
      <c r="D2" s="191"/>
      <c r="E2" s="191"/>
    </row>
    <row r="3" spans="1:5" ht="15">
      <c r="A3" s="191"/>
      <c r="B3" s="191"/>
      <c r="C3" s="191"/>
      <c r="D3" s="191"/>
      <c r="E3" s="191"/>
    </row>
    <row r="4" spans="1:5" ht="15">
      <c r="A4" s="190"/>
      <c r="B4" s="190"/>
      <c r="C4" s="190"/>
      <c r="D4" s="164"/>
      <c r="E4" s="164"/>
    </row>
    <row r="5" spans="1:5" ht="15">
      <c r="A5" s="165"/>
      <c r="B5" s="164"/>
      <c r="C5" s="164"/>
      <c r="D5" s="164"/>
      <c r="E5" s="164"/>
    </row>
    <row r="6" spans="1:5" ht="15">
      <c r="A6" s="165"/>
      <c r="B6" s="164"/>
      <c r="C6" s="166"/>
      <c r="D6" s="169"/>
      <c r="E6" s="164"/>
    </row>
    <row r="7" spans="1:5" ht="15">
      <c r="A7" s="167"/>
      <c r="B7" s="167"/>
      <c r="C7" s="166"/>
      <c r="D7" s="168"/>
      <c r="E7" s="167"/>
    </row>
    <row r="8" spans="1:5" ht="15">
      <c r="A8" s="1"/>
      <c r="B8" s="1"/>
      <c r="C8" s="1"/>
      <c r="D8" s="1"/>
      <c r="E8" s="1"/>
    </row>
    <row r="9" spans="1:5" ht="15">
      <c r="A9" s="1"/>
      <c r="B9" s="1"/>
      <c r="C9" s="1"/>
      <c r="D9" s="1"/>
      <c r="E9" s="1"/>
    </row>
  </sheetData>
  <sheetProtection/>
  <mergeCells count="4">
    <mergeCell ref="A4:C4"/>
    <mergeCell ref="A2:E2"/>
    <mergeCell ref="A3:E3"/>
    <mergeCell ref="D1:E1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J278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L17" sqref="L17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5" width="9.8515625" style="0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6"/>
      <c r="C1" s="186"/>
      <c r="D1" s="186"/>
      <c r="E1" s="186"/>
      <c r="F1" s="186"/>
      <c r="G1" s="186"/>
      <c r="H1" s="186"/>
      <c r="I1" s="186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197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108</v>
      </c>
      <c r="E5" s="11" t="s">
        <v>198</v>
      </c>
      <c r="F5" s="4" t="s">
        <v>200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107</v>
      </c>
      <c r="D6" s="48" t="s">
        <v>109</v>
      </c>
      <c r="E6" s="48" t="s">
        <v>199</v>
      </c>
      <c r="F6" s="47" t="s">
        <v>199</v>
      </c>
      <c r="G6" s="49" t="s">
        <v>201</v>
      </c>
      <c r="H6" s="49" t="s">
        <v>202</v>
      </c>
      <c r="I6" s="50" t="s">
        <v>203</v>
      </c>
    </row>
    <row r="7" spans="1:10" ht="26.25">
      <c r="A7" s="198">
        <v>1</v>
      </c>
      <c r="B7" s="51" t="s">
        <v>5</v>
      </c>
      <c r="C7" s="180">
        <v>728</v>
      </c>
      <c r="D7" s="158">
        <v>516</v>
      </c>
      <c r="E7" s="53">
        <v>505</v>
      </c>
      <c r="F7" s="54">
        <v>498</v>
      </c>
      <c r="G7" s="55">
        <f>F7/E7*100</f>
        <v>98.61386138613861</v>
      </c>
      <c r="H7" s="56">
        <f>F7/D7*100</f>
        <v>96.51162790697676</v>
      </c>
      <c r="I7" s="57">
        <f>F7/C7*100</f>
        <v>68.4065934065934</v>
      </c>
      <c r="J7" t="s">
        <v>229</v>
      </c>
    </row>
    <row r="8" spans="1:9" ht="15">
      <c r="A8" s="199"/>
      <c r="B8" s="7" t="s">
        <v>6</v>
      </c>
      <c r="C8" s="6">
        <v>6</v>
      </c>
      <c r="D8" s="10">
        <v>5</v>
      </c>
      <c r="E8" s="10">
        <v>5</v>
      </c>
      <c r="F8" s="6">
        <v>-1</v>
      </c>
      <c r="G8" s="20">
        <f>F8/E8*100</f>
        <v>-20</v>
      </c>
      <c r="H8" s="21">
        <f aca="true" t="shared" si="0" ref="H8:H74">F8/D8*100</f>
        <v>-20</v>
      </c>
      <c r="I8" s="58">
        <f aca="true" t="shared" si="1" ref="I8:I74">F8/C8*100</f>
        <v>-16.666666666666664</v>
      </c>
    </row>
    <row r="9" spans="1:9" ht="15">
      <c r="A9" s="199"/>
      <c r="B9" s="40" t="s">
        <v>106</v>
      </c>
      <c r="C9" s="41">
        <v>1</v>
      </c>
      <c r="D9" s="42">
        <v>0</v>
      </c>
      <c r="E9" s="42">
        <v>0</v>
      </c>
      <c r="F9" s="43">
        <v>0</v>
      </c>
      <c r="G9" s="20" t="e">
        <f>F9/E9*100</f>
        <v>#DIV/0!</v>
      </c>
      <c r="H9" s="21" t="e">
        <f>F9/D9*100</f>
        <v>#DIV/0!</v>
      </c>
      <c r="I9" s="58">
        <f>F9/C9*100</f>
        <v>0</v>
      </c>
    </row>
    <row r="10" spans="1:9" ht="15.75" thickBot="1">
      <c r="A10" s="200"/>
      <c r="B10" s="59" t="s">
        <v>7</v>
      </c>
      <c r="C10" s="60">
        <v>38</v>
      </c>
      <c r="D10" s="61">
        <v>-9</v>
      </c>
      <c r="E10" s="61">
        <v>1</v>
      </c>
      <c r="F10" s="60">
        <v>0</v>
      </c>
      <c r="G10" s="62">
        <f aca="true" t="shared" si="2" ref="G10:G75">F10/E10*100</f>
        <v>0</v>
      </c>
      <c r="H10" s="63">
        <f t="shared" si="0"/>
        <v>0</v>
      </c>
      <c r="I10" s="64">
        <f t="shared" si="1"/>
        <v>0</v>
      </c>
    </row>
    <row r="11" spans="1:9" ht="15">
      <c r="A11" s="198">
        <v>2</v>
      </c>
      <c r="B11" s="65" t="s">
        <v>8</v>
      </c>
      <c r="C11" s="52">
        <v>452</v>
      </c>
      <c r="D11" s="53">
        <v>303</v>
      </c>
      <c r="E11" s="53">
        <v>300</v>
      </c>
      <c r="F11" s="53">
        <v>300</v>
      </c>
      <c r="G11" s="55">
        <f t="shared" si="2"/>
        <v>100</v>
      </c>
      <c r="H11" s="56">
        <f t="shared" si="0"/>
        <v>99.00990099009901</v>
      </c>
      <c r="I11" s="57">
        <f t="shared" si="1"/>
        <v>66.3716814159292</v>
      </c>
    </row>
    <row r="12" spans="1:9" ht="15">
      <c r="A12" s="199"/>
      <c r="B12" s="7" t="s">
        <v>9</v>
      </c>
      <c r="C12" s="6">
        <v>432</v>
      </c>
      <c r="D12" s="10">
        <v>294</v>
      </c>
      <c r="E12" s="10">
        <v>331</v>
      </c>
      <c r="F12" s="10">
        <v>331</v>
      </c>
      <c r="G12" s="20">
        <f t="shared" si="2"/>
        <v>100</v>
      </c>
      <c r="H12" s="21">
        <f t="shared" si="0"/>
        <v>112.58503401360545</v>
      </c>
      <c r="I12" s="58">
        <f t="shared" si="1"/>
        <v>76.62037037037037</v>
      </c>
    </row>
    <row r="13" spans="1:9" ht="15">
      <c r="A13" s="199"/>
      <c r="B13" s="7" t="s">
        <v>10</v>
      </c>
      <c r="C13" s="6">
        <v>20</v>
      </c>
      <c r="D13" s="10">
        <v>9</v>
      </c>
      <c r="E13" s="10">
        <v>9</v>
      </c>
      <c r="F13" s="10">
        <v>9</v>
      </c>
      <c r="G13" s="20">
        <f t="shared" si="2"/>
        <v>100</v>
      </c>
      <c r="H13" s="21">
        <f t="shared" si="0"/>
        <v>100</v>
      </c>
      <c r="I13" s="58">
        <f t="shared" si="1"/>
        <v>45</v>
      </c>
    </row>
    <row r="14" spans="1:9" ht="15">
      <c r="A14" s="199"/>
      <c r="B14" s="7" t="s">
        <v>11</v>
      </c>
      <c r="C14" s="6">
        <v>8</v>
      </c>
      <c r="D14" s="10">
        <v>6</v>
      </c>
      <c r="E14" s="10">
        <v>6</v>
      </c>
      <c r="F14" s="10">
        <v>7</v>
      </c>
      <c r="G14" s="20">
        <f t="shared" si="2"/>
        <v>116.66666666666667</v>
      </c>
      <c r="H14" s="21">
        <f t="shared" si="0"/>
        <v>116.66666666666667</v>
      </c>
      <c r="I14" s="58">
        <f t="shared" si="1"/>
        <v>87.5</v>
      </c>
    </row>
    <row r="15" spans="1:9" ht="26.25">
      <c r="A15" s="199"/>
      <c r="B15" s="8" t="s">
        <v>12</v>
      </c>
      <c r="C15" s="6">
        <v>399</v>
      </c>
      <c r="D15" s="10">
        <v>300</v>
      </c>
      <c r="E15" s="10">
        <f>E12+E14</f>
        <v>337</v>
      </c>
      <c r="F15" s="10">
        <f>F12+F14</f>
        <v>338</v>
      </c>
      <c r="G15" s="20">
        <f t="shared" si="2"/>
        <v>100.29673590504451</v>
      </c>
      <c r="H15" s="21">
        <f t="shared" si="0"/>
        <v>112.66666666666667</v>
      </c>
      <c r="I15" s="58">
        <f t="shared" si="1"/>
        <v>84.71177944862156</v>
      </c>
    </row>
    <row r="16" spans="1:9" ht="26.25">
      <c r="A16" s="199"/>
      <c r="B16" s="24" t="s">
        <v>13</v>
      </c>
      <c r="C16" s="25">
        <f>C14/C15</f>
        <v>0.020050125313283207</v>
      </c>
      <c r="D16" s="26">
        <v>0.02</v>
      </c>
      <c r="E16" s="26">
        <f>E14/E15</f>
        <v>0.017804154302670624</v>
      </c>
      <c r="F16" s="27">
        <f>F14/F15</f>
        <v>0.020710059171597635</v>
      </c>
      <c r="G16" s="20">
        <f t="shared" si="2"/>
        <v>116.3214990138067</v>
      </c>
      <c r="H16" s="21">
        <f t="shared" si="0"/>
        <v>103.55029585798816</v>
      </c>
      <c r="I16" s="58">
        <f t="shared" si="1"/>
        <v>103.2914201183432</v>
      </c>
    </row>
    <row r="17" spans="1:9" ht="15.75" thickBot="1">
      <c r="A17" s="200"/>
      <c r="B17" s="66" t="s">
        <v>14</v>
      </c>
      <c r="C17" s="67">
        <f>C13/C15</f>
        <v>0.05012531328320802</v>
      </c>
      <c r="D17" s="68">
        <v>0.03</v>
      </c>
      <c r="E17" s="68">
        <f>E13/E15</f>
        <v>0.026706231454005934</v>
      </c>
      <c r="F17" s="69">
        <f>F13/F15</f>
        <v>0.026627218934911243</v>
      </c>
      <c r="G17" s="62">
        <f t="shared" si="2"/>
        <v>99.70414201183434</v>
      </c>
      <c r="H17" s="63">
        <f t="shared" si="0"/>
        <v>88.75739644970415</v>
      </c>
      <c r="I17" s="64">
        <f t="shared" si="1"/>
        <v>53.121301775147934</v>
      </c>
    </row>
    <row r="18" spans="1:9" ht="15">
      <c r="A18" s="198">
        <v>3</v>
      </c>
      <c r="B18" s="65" t="s">
        <v>15</v>
      </c>
      <c r="C18" s="52">
        <v>1232.2</v>
      </c>
      <c r="D18" s="53">
        <v>7901</v>
      </c>
      <c r="E18" s="53">
        <v>7901</v>
      </c>
      <c r="F18" s="53">
        <v>7901</v>
      </c>
      <c r="G18" s="55">
        <f t="shared" si="2"/>
        <v>100</v>
      </c>
      <c r="H18" s="56">
        <f t="shared" si="0"/>
        <v>100</v>
      </c>
      <c r="I18" s="57">
        <f t="shared" si="1"/>
        <v>641.210842395715</v>
      </c>
    </row>
    <row r="19" spans="1:9" ht="26.25" thickBot="1">
      <c r="A19" s="200"/>
      <c r="B19" s="70" t="s">
        <v>16</v>
      </c>
      <c r="C19" s="71">
        <f>C18/C12/3*1000</f>
        <v>950.7716049382716</v>
      </c>
      <c r="D19" s="72">
        <v>8958.049886621317</v>
      </c>
      <c r="E19" s="72">
        <f>E18/E12/3*1000</f>
        <v>7956.696878147029</v>
      </c>
      <c r="F19" s="73">
        <f>F18/F12/3*1000</f>
        <v>7956.696878147029</v>
      </c>
      <c r="G19" s="62">
        <f t="shared" si="2"/>
        <v>100</v>
      </c>
      <c r="H19" s="63">
        <f t="shared" si="0"/>
        <v>88.82175226586101</v>
      </c>
      <c r="I19" s="64">
        <f t="shared" si="1"/>
        <v>836.8673230058878</v>
      </c>
    </row>
    <row r="20" spans="1:9" ht="26.25">
      <c r="A20" s="198">
        <v>4</v>
      </c>
      <c r="B20" s="51" t="s">
        <v>20</v>
      </c>
      <c r="C20" s="52">
        <v>2450</v>
      </c>
      <c r="D20" s="53">
        <v>12210.3</v>
      </c>
      <c r="E20" s="53">
        <v>12210.3</v>
      </c>
      <c r="F20" s="53">
        <v>12210.3</v>
      </c>
      <c r="G20" s="55">
        <f t="shared" si="2"/>
        <v>100</v>
      </c>
      <c r="H20" s="56">
        <f t="shared" si="0"/>
        <v>100</v>
      </c>
      <c r="I20" s="57">
        <f t="shared" si="1"/>
        <v>498.3795918367346</v>
      </c>
    </row>
    <row r="21" spans="1:9" ht="15.75" thickBot="1">
      <c r="A21" s="200"/>
      <c r="B21" s="75" t="s">
        <v>17</v>
      </c>
      <c r="C21" s="76">
        <f>C20/C7/3*1000</f>
        <v>1121.7948717948718</v>
      </c>
      <c r="D21" s="77">
        <v>7887.790697674419</v>
      </c>
      <c r="E21" s="77">
        <f>E20/E7/3*1000</f>
        <v>8059.603960396039</v>
      </c>
      <c r="F21" s="78">
        <f>F20/F7/3*1000</f>
        <v>8172.89156626506</v>
      </c>
      <c r="G21" s="62">
        <f t="shared" si="2"/>
        <v>101.40562248995984</v>
      </c>
      <c r="H21" s="63">
        <f t="shared" si="0"/>
        <v>103.6144578313253</v>
      </c>
      <c r="I21" s="79">
        <f t="shared" si="1"/>
        <v>728.5549053356282</v>
      </c>
    </row>
    <row r="22" spans="1:9" ht="39">
      <c r="A22" s="198">
        <v>5</v>
      </c>
      <c r="B22" s="80" t="s">
        <v>18</v>
      </c>
      <c r="C22" s="52">
        <v>45</v>
      </c>
      <c r="D22" s="53">
        <v>15</v>
      </c>
      <c r="E22" s="53">
        <v>11</v>
      </c>
      <c r="F22" s="74">
        <v>11</v>
      </c>
      <c r="G22" s="55">
        <f t="shared" si="2"/>
        <v>100</v>
      </c>
      <c r="H22" s="56">
        <f t="shared" si="0"/>
        <v>73.33333333333333</v>
      </c>
      <c r="I22" s="81">
        <f t="shared" si="1"/>
        <v>24.444444444444443</v>
      </c>
    </row>
    <row r="23" spans="1:9" ht="27" thickBot="1">
      <c r="A23" s="200"/>
      <c r="B23" s="82" t="s">
        <v>21</v>
      </c>
      <c r="C23" s="71">
        <f>C22/C7*100</f>
        <v>6.181318681318682</v>
      </c>
      <c r="D23" s="72">
        <v>2.9069767441860463</v>
      </c>
      <c r="E23" s="72">
        <f>E22/E7*100</f>
        <v>2.178217821782178</v>
      </c>
      <c r="F23" s="83">
        <f>F22/F7*100</f>
        <v>2.208835341365462</v>
      </c>
      <c r="G23" s="62">
        <f t="shared" si="2"/>
        <v>101.40562248995985</v>
      </c>
      <c r="H23" s="63">
        <f t="shared" si="0"/>
        <v>75.98393574297188</v>
      </c>
      <c r="I23" s="79">
        <f t="shared" si="1"/>
        <v>35.73404730031236</v>
      </c>
    </row>
    <row r="24" spans="1:9" ht="36.75" customHeight="1">
      <c r="A24" s="207">
        <v>6</v>
      </c>
      <c r="B24" s="99" t="s">
        <v>19</v>
      </c>
      <c r="C24" s="96">
        <f>C25+C26+C27+C28+C29+C30+C31+C32+C33</f>
        <v>0</v>
      </c>
      <c r="D24" s="97"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150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15">
      <c r="A31" s="208"/>
      <c r="B31" s="8" t="s">
        <v>162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150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8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18405.8</v>
      </c>
      <c r="D44" s="34">
        <v>4167.4400000000005</v>
      </c>
      <c r="E44" s="34">
        <f>SUM(E45:E47)</f>
        <v>4166.5</v>
      </c>
      <c r="F44" s="34">
        <f>SUM(F45:F47)</f>
        <v>4168.59</v>
      </c>
      <c r="G44" s="20">
        <f t="shared" si="2"/>
        <v>100.05016200648026</v>
      </c>
      <c r="H44" s="21">
        <f t="shared" si="0"/>
        <v>100.02759487839057</v>
      </c>
      <c r="I44" s="84">
        <f t="shared" si="1"/>
        <v>22.64824131523759</v>
      </c>
    </row>
    <row r="45" spans="1:9" ht="15">
      <c r="A45" s="208"/>
      <c r="B45" s="7" t="s">
        <v>146</v>
      </c>
      <c r="C45" s="6">
        <v>1761.8</v>
      </c>
      <c r="D45" s="10">
        <v>129</v>
      </c>
      <c r="E45" s="10">
        <v>129</v>
      </c>
      <c r="F45" s="34">
        <f>'1 вал.прод.'!D21</f>
        <v>122.5</v>
      </c>
      <c r="G45" s="20">
        <f t="shared" si="2"/>
        <v>94.96124031007753</v>
      </c>
      <c r="H45" s="21">
        <f t="shared" si="0"/>
        <v>94.96124031007753</v>
      </c>
      <c r="I45" s="84">
        <f t="shared" si="1"/>
        <v>6.953116131229424</v>
      </c>
    </row>
    <row r="46" spans="1:9" ht="15">
      <c r="A46" s="208"/>
      <c r="B46" s="7" t="s">
        <v>40</v>
      </c>
      <c r="C46" s="6"/>
      <c r="D46" s="10">
        <v>5.5</v>
      </c>
      <c r="E46" s="10">
        <v>5.5</v>
      </c>
      <c r="F46" s="34">
        <f>'1 вал.прод.'!D57</f>
        <v>5.65</v>
      </c>
      <c r="G46" s="20">
        <f t="shared" si="2"/>
        <v>102.72727272727273</v>
      </c>
      <c r="H46" s="21">
        <f t="shared" si="0"/>
        <v>102.72727272727273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16644</v>
      </c>
      <c r="D47" s="10">
        <v>4032.94</v>
      </c>
      <c r="E47" s="10">
        <v>4032</v>
      </c>
      <c r="F47" s="34">
        <f>'1 вал.прод.'!D39</f>
        <v>4040.44</v>
      </c>
      <c r="G47" s="20">
        <f t="shared" si="2"/>
        <v>100.20932539682539</v>
      </c>
      <c r="H47" s="21">
        <f t="shared" si="0"/>
        <v>100.185968548999</v>
      </c>
      <c r="I47" s="84">
        <f t="shared" si="1"/>
        <v>24.275654890651285</v>
      </c>
    </row>
    <row r="48" spans="1:9" ht="15">
      <c r="A48" s="208"/>
      <c r="B48" s="28" t="s">
        <v>42</v>
      </c>
      <c r="C48" s="33">
        <f>C44+C34</f>
        <v>18405.8</v>
      </c>
      <c r="D48" s="34">
        <v>4167.4400000000005</v>
      </c>
      <c r="E48" s="34">
        <f>E44+E34</f>
        <v>4166.5</v>
      </c>
      <c r="F48" s="30">
        <f>F44+F34</f>
        <v>4168.59</v>
      </c>
      <c r="G48" s="20">
        <f t="shared" si="2"/>
        <v>100.05016200648026</v>
      </c>
      <c r="H48" s="21">
        <f t="shared" si="0"/>
        <v>100.02759487839057</v>
      </c>
      <c r="I48" s="84">
        <f t="shared" si="1"/>
        <v>22.64824131523759</v>
      </c>
    </row>
    <row r="49" spans="1:9" ht="15">
      <c r="A49" s="208"/>
      <c r="B49" s="29" t="s">
        <v>17</v>
      </c>
      <c r="C49" s="22">
        <f>C48/C7/3*1000</f>
        <v>8427.564102564103</v>
      </c>
      <c r="D49" s="23">
        <v>2692.1447028423777</v>
      </c>
      <c r="E49" s="23">
        <f>E48/E7/3*1000</f>
        <v>2750.1650165016504</v>
      </c>
      <c r="F49" s="32">
        <f>F48/F7/3*1000</f>
        <v>2790.2208835341366</v>
      </c>
      <c r="G49" s="20">
        <f t="shared" si="2"/>
        <v>101.45648958488461</v>
      </c>
      <c r="H49" s="21">
        <f t="shared" si="0"/>
        <v>103.6430501149589</v>
      </c>
      <c r="I49" s="84">
        <f t="shared" si="1"/>
        <v>33.108272444764985</v>
      </c>
    </row>
    <row r="50" spans="1:9" ht="15">
      <c r="A50" s="208"/>
      <c r="B50" s="40" t="s">
        <v>110</v>
      </c>
      <c r="C50" s="44"/>
      <c r="D50" s="45">
        <v>1963.8000000000002</v>
      </c>
      <c r="E50" s="45">
        <v>1963</v>
      </c>
      <c r="F50" s="46">
        <f>'1 вал.прод.'!D87</f>
        <v>1963.95</v>
      </c>
      <c r="G50" s="20">
        <f>F50/E50*100</f>
        <v>100.04839531329597</v>
      </c>
      <c r="H50" s="21">
        <f>F50/D50*100</f>
        <v>100.00763825236785</v>
      </c>
      <c r="I50" s="84" t="e">
        <f>F50/C50*100</f>
        <v>#DIV/0!</v>
      </c>
    </row>
    <row r="51" spans="1:9" ht="15.75" thickBot="1">
      <c r="A51" s="209"/>
      <c r="B51" s="85" t="s">
        <v>111</v>
      </c>
      <c r="C51" s="86"/>
      <c r="D51" s="87">
        <v>2115.79</v>
      </c>
      <c r="E51" s="87">
        <v>2115</v>
      </c>
      <c r="F51" s="88">
        <f>'1 вал.прод.'!D86</f>
        <v>2116.79</v>
      </c>
      <c r="G51" s="62">
        <f>F51/E51*100</f>
        <v>100.08463356973995</v>
      </c>
      <c r="H51" s="63">
        <f>F51/D51*100</f>
        <v>100.04726366983492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55.43915662650602</v>
      </c>
      <c r="D52" s="91">
        <v>16.472094861660082</v>
      </c>
      <c r="E52" s="91">
        <f>E48/E53</f>
        <v>16.403543307086615</v>
      </c>
      <c r="F52" s="92">
        <f>F48/F53</f>
        <v>16.41177165354331</v>
      </c>
      <c r="G52" s="55">
        <f t="shared" si="2"/>
        <v>100.05016200648026</v>
      </c>
      <c r="H52" s="56">
        <f t="shared" si="0"/>
        <v>99.63378544973548</v>
      </c>
      <c r="I52" s="81">
        <f t="shared" si="1"/>
        <v>29.60321305771213</v>
      </c>
    </row>
    <row r="53" spans="1:9" ht="52.5" thickBot="1">
      <c r="A53" s="200"/>
      <c r="B53" s="93" t="s">
        <v>44</v>
      </c>
      <c r="C53" s="60">
        <v>332</v>
      </c>
      <c r="D53" s="61">
        <v>253</v>
      </c>
      <c r="E53" s="61">
        <v>254</v>
      </c>
      <c r="F53" s="61">
        <v>254</v>
      </c>
      <c r="G53" s="62">
        <f t="shared" si="2"/>
        <v>100</v>
      </c>
      <c r="H53" s="63">
        <f t="shared" si="0"/>
        <v>100.39525691699605</v>
      </c>
      <c r="I53" s="79">
        <f t="shared" si="1"/>
        <v>76.50602409638554</v>
      </c>
    </row>
    <row r="54" spans="1:9" ht="15">
      <c r="A54" s="198">
        <v>8</v>
      </c>
      <c r="B54" s="94" t="s">
        <v>45</v>
      </c>
      <c r="C54" s="52">
        <v>4722</v>
      </c>
      <c r="D54" s="53">
        <v>3850</v>
      </c>
      <c r="E54" s="53">
        <v>3850</v>
      </c>
      <c r="F54" s="53">
        <v>3850</v>
      </c>
      <c r="G54" s="55">
        <f t="shared" si="2"/>
        <v>100</v>
      </c>
      <c r="H54" s="56">
        <f t="shared" si="0"/>
        <v>100</v>
      </c>
      <c r="I54" s="81">
        <f t="shared" si="1"/>
        <v>81.53324862346464</v>
      </c>
    </row>
    <row r="55" spans="1:9" ht="15.75" thickBot="1">
      <c r="A55" s="200"/>
      <c r="B55" s="75" t="s">
        <v>17</v>
      </c>
      <c r="C55" s="71">
        <f>C54/C7/3*1000</f>
        <v>2162.087912087912</v>
      </c>
      <c r="D55" s="72">
        <v>2487.080103359173</v>
      </c>
      <c r="E55" s="72">
        <f>E54/E7/3*1000</f>
        <v>2541.2541254125413</v>
      </c>
      <c r="F55" s="83">
        <f>F54/F7/3*1000</f>
        <v>2576.9745649263723</v>
      </c>
      <c r="G55" s="62">
        <f t="shared" si="2"/>
        <v>101.40562248995984</v>
      </c>
      <c r="H55" s="63">
        <f t="shared" si="0"/>
        <v>103.61445783132532</v>
      </c>
      <c r="I55" s="79">
        <f t="shared" si="1"/>
        <v>119.18916666241417</v>
      </c>
    </row>
    <row r="56" spans="1:9" ht="15">
      <c r="A56" s="198">
        <v>9</v>
      </c>
      <c r="B56" s="95" t="s">
        <v>46</v>
      </c>
      <c r="C56" s="96">
        <f>C58+C66+C67+C68+C69+C72+C73+C74+C75+C76+C77+C78</f>
        <v>341.5</v>
      </c>
      <c r="D56" s="97">
        <v>1221.8</v>
      </c>
      <c r="E56" s="97">
        <f>E58+E66+E67+E68+E69+E72+E73+E74+E75+E76+E77+E78</f>
        <v>1157</v>
      </c>
      <c r="F56" s="98">
        <f>F58+F66+F67+F68+F69+F72+F73+F74+F75+F76+F77+F78</f>
        <v>1156</v>
      </c>
      <c r="G56" s="55">
        <f t="shared" si="2"/>
        <v>99.91356957649093</v>
      </c>
      <c r="H56" s="56">
        <f t="shared" si="0"/>
        <v>94.6145031920118</v>
      </c>
      <c r="I56" s="81">
        <f t="shared" si="1"/>
        <v>338.506588579795</v>
      </c>
    </row>
    <row r="57" spans="1:9" ht="15">
      <c r="A57" s="199"/>
      <c r="B57" s="29" t="s">
        <v>17</v>
      </c>
      <c r="C57" s="22">
        <f>C56/C7*1000/3</f>
        <v>156.36446886446888</v>
      </c>
      <c r="D57" s="23">
        <v>789.2764857881137</v>
      </c>
      <c r="E57" s="23">
        <f>E56/E7*1000/3</f>
        <v>763.6963696369636</v>
      </c>
      <c r="F57" s="32">
        <f>F56/F7*1000/3</f>
        <v>773.7617135207497</v>
      </c>
      <c r="G57" s="20">
        <f t="shared" si="2"/>
        <v>101.31797718097977</v>
      </c>
      <c r="H57" s="21">
        <f t="shared" si="0"/>
        <v>98.03430451220498</v>
      </c>
      <c r="I57" s="84">
        <f t="shared" si="1"/>
        <v>494.8449728636361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35.5</v>
      </c>
      <c r="D67" s="10">
        <v>460</v>
      </c>
      <c r="E67" s="10">
        <v>460</v>
      </c>
      <c r="F67" s="10">
        <v>460</v>
      </c>
      <c r="G67" s="20">
        <f t="shared" si="2"/>
        <v>100</v>
      </c>
      <c r="H67" s="21">
        <f t="shared" si="0"/>
        <v>100</v>
      </c>
      <c r="I67" s="84">
        <f t="shared" si="1"/>
        <v>1295.774647887324</v>
      </c>
    </row>
    <row r="68" spans="1:9" ht="15">
      <c r="A68" s="199"/>
      <c r="B68" s="7" t="s">
        <v>57</v>
      </c>
      <c r="C68" s="6">
        <v>0</v>
      </c>
      <c r="D68" s="10">
        <v>111</v>
      </c>
      <c r="E68" s="10">
        <v>111</v>
      </c>
      <c r="F68" s="10">
        <v>111</v>
      </c>
      <c r="G68" s="20">
        <f t="shared" si="2"/>
        <v>100</v>
      </c>
      <c r="H68" s="21">
        <f t="shared" si="0"/>
        <v>100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300</v>
      </c>
      <c r="D69" s="34">
        <v>567</v>
      </c>
      <c r="E69" s="34">
        <f>E70+E71</f>
        <v>567</v>
      </c>
      <c r="F69" s="30">
        <f>F70+F71</f>
        <v>567</v>
      </c>
      <c r="G69" s="20">
        <f t="shared" si="2"/>
        <v>100</v>
      </c>
      <c r="H69" s="21">
        <f t="shared" si="0"/>
        <v>100</v>
      </c>
      <c r="I69" s="84">
        <f t="shared" si="1"/>
        <v>189</v>
      </c>
    </row>
    <row r="70" spans="1:9" ht="15">
      <c r="A70" s="199"/>
      <c r="B70" s="7" t="s">
        <v>59</v>
      </c>
      <c r="C70" s="6">
        <v>200</v>
      </c>
      <c r="D70" s="10">
        <v>358</v>
      </c>
      <c r="E70" s="10">
        <v>358</v>
      </c>
      <c r="F70" s="10">
        <v>358</v>
      </c>
      <c r="G70" s="20">
        <f t="shared" si="2"/>
        <v>100</v>
      </c>
      <c r="H70" s="21">
        <f t="shared" si="0"/>
        <v>100</v>
      </c>
      <c r="I70" s="84">
        <f t="shared" si="1"/>
        <v>179</v>
      </c>
    </row>
    <row r="71" spans="1:9" ht="15">
      <c r="A71" s="199"/>
      <c r="B71" s="7" t="s">
        <v>60</v>
      </c>
      <c r="C71" s="6">
        <v>100</v>
      </c>
      <c r="D71" s="15">
        <v>209</v>
      </c>
      <c r="E71" s="15">
        <v>209</v>
      </c>
      <c r="F71" s="15">
        <v>209</v>
      </c>
      <c r="G71" s="20">
        <f t="shared" si="2"/>
        <v>100</v>
      </c>
      <c r="H71" s="21">
        <f t="shared" si="0"/>
        <v>100</v>
      </c>
      <c r="I71" s="84">
        <f t="shared" si="1"/>
        <v>209</v>
      </c>
    </row>
    <row r="72" spans="1:10" ht="15">
      <c r="A72" s="199"/>
      <c r="B72" s="7" t="s">
        <v>61</v>
      </c>
      <c r="C72" s="6">
        <v>1</v>
      </c>
      <c r="D72" s="10">
        <v>1</v>
      </c>
      <c r="E72" s="10">
        <v>1</v>
      </c>
      <c r="F72" s="13">
        <v>0</v>
      </c>
      <c r="G72" s="20">
        <f t="shared" si="2"/>
        <v>0</v>
      </c>
      <c r="H72" s="21">
        <f t="shared" si="0"/>
        <v>0</v>
      </c>
      <c r="I72" s="84">
        <f t="shared" si="1"/>
        <v>0</v>
      </c>
      <c r="J72" s="182" t="s">
        <v>228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18</v>
      </c>
      <c r="E74" s="10">
        <v>18</v>
      </c>
      <c r="F74" s="10">
        <v>18</v>
      </c>
      <c r="G74" s="20">
        <f t="shared" si="2"/>
        <v>100</v>
      </c>
      <c r="H74" s="21">
        <f t="shared" si="0"/>
        <v>100</v>
      </c>
      <c r="I74" s="84">
        <f t="shared" si="1"/>
        <v>600</v>
      </c>
    </row>
    <row r="75" spans="1:10" ht="15">
      <c r="A75" s="199"/>
      <c r="B75" s="7" t="s">
        <v>64</v>
      </c>
      <c r="C75" s="6"/>
      <c r="D75" s="10">
        <v>64.8</v>
      </c>
      <c r="E75" s="10">
        <v>0</v>
      </c>
      <c r="F75" s="13">
        <v>0</v>
      </c>
      <c r="G75" s="20" t="e">
        <f t="shared" si="2"/>
        <v>#DIV/0!</v>
      </c>
      <c r="H75" s="21">
        <f aca="true" t="shared" si="3" ref="H75:H119">F75/D75*100</f>
        <v>0</v>
      </c>
      <c r="I75" s="84" t="e">
        <f aca="true" t="shared" si="4" ref="I75:I119">F75/C75*100</f>
        <v>#DIV/0!</v>
      </c>
      <c r="J75" s="182" t="s">
        <v>227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159</v>
      </c>
      <c r="C78" s="60">
        <v>2</v>
      </c>
      <c r="D78" s="61">
        <v>0</v>
      </c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0</v>
      </c>
      <c r="E79" s="97">
        <f>E80+E81</f>
        <v>0</v>
      </c>
      <c r="F79" s="100">
        <f>F80+F81</f>
        <v>0</v>
      </c>
      <c r="G79" s="55" t="e">
        <f t="shared" si="5"/>
        <v>#DIV/0!</v>
      </c>
      <c r="H79" s="56" t="e">
        <f t="shared" si="3"/>
        <v>#DIV/0!</v>
      </c>
      <c r="I79" s="81">
        <f t="shared" si="4"/>
        <v>0</v>
      </c>
      <c r="J79" s="3"/>
    </row>
    <row r="80" spans="1:10" ht="15">
      <c r="A80" s="195"/>
      <c r="B80" s="7" t="s">
        <v>68</v>
      </c>
      <c r="C80" s="6"/>
      <c r="D80" s="10">
        <v>0</v>
      </c>
      <c r="E80" s="10">
        <v>0</v>
      </c>
      <c r="F80" s="16">
        <v>0</v>
      </c>
      <c r="G80" s="20" t="e">
        <f t="shared" si="5"/>
        <v>#DIV/0!</v>
      </c>
      <c r="H80" s="21" t="e">
        <f t="shared" si="3"/>
        <v>#DIV/0!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0</v>
      </c>
      <c r="E81" s="10">
        <v>0</v>
      </c>
      <c r="F81" s="16">
        <v>0</v>
      </c>
      <c r="G81" s="20" t="e">
        <f t="shared" si="5"/>
        <v>#DIV/0!</v>
      </c>
      <c r="H81" s="21" t="e">
        <f t="shared" si="3"/>
        <v>#DIV/0!</v>
      </c>
      <c r="I81" s="84">
        <f t="shared" si="4"/>
        <v>0</v>
      </c>
      <c r="J81" s="3"/>
    </row>
    <row r="82" spans="1:10" ht="39.75" thickBot="1">
      <c r="A82" s="196"/>
      <c r="B82" s="93" t="s">
        <v>70</v>
      </c>
      <c r="C82" s="60"/>
      <c r="D82" s="61">
        <v>42</v>
      </c>
      <c r="E82" s="61">
        <v>0</v>
      </c>
      <c r="F82" s="101">
        <v>0</v>
      </c>
      <c r="G82" s="62" t="e">
        <f t="shared" si="5"/>
        <v>#DIV/0!</v>
      </c>
      <c r="H82" s="63">
        <f t="shared" si="3"/>
        <v>0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>
        <v>13049</v>
      </c>
      <c r="F83" s="94">
        <v>13049</v>
      </c>
      <c r="G83" s="55">
        <f t="shared" si="5"/>
        <v>100</v>
      </c>
      <c r="H83" s="56">
        <f t="shared" si="3"/>
        <v>100</v>
      </c>
      <c r="I83" s="81">
        <f t="shared" si="4"/>
        <v>131.9413549039434</v>
      </c>
      <c r="J83" s="3"/>
    </row>
    <row r="84" spans="1:10" ht="26.25">
      <c r="A84" s="195"/>
      <c r="B84" s="24" t="s">
        <v>72</v>
      </c>
      <c r="C84" s="35">
        <f>C83/C7</f>
        <v>13.585164835164836</v>
      </c>
      <c r="D84" s="36">
        <v>25.28875968992248</v>
      </c>
      <c r="E84" s="36">
        <f>E83/E7</f>
        <v>25.83960396039604</v>
      </c>
      <c r="F84" s="37">
        <f>F83/F7</f>
        <v>26.20281124497992</v>
      </c>
      <c r="G84" s="20">
        <f t="shared" si="5"/>
        <v>101.40562248995984</v>
      </c>
      <c r="H84" s="21">
        <f t="shared" si="3"/>
        <v>103.6144578313253</v>
      </c>
      <c r="I84" s="84">
        <f t="shared" si="4"/>
        <v>192.87812524110598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0.3218637443482259</v>
      </c>
      <c r="E85" s="72">
        <f>E82/E83*100</f>
        <v>0</v>
      </c>
      <c r="F85" s="103">
        <f>F82/F83*100</f>
        <v>0</v>
      </c>
      <c r="G85" s="62" t="e">
        <f t="shared" si="5"/>
        <v>#DIV/0!</v>
      </c>
      <c r="H85" s="63">
        <f t="shared" si="3"/>
        <v>0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5</v>
      </c>
      <c r="E86" s="53">
        <v>5</v>
      </c>
      <c r="F86" s="104">
        <v>0</v>
      </c>
      <c r="G86" s="55">
        <f t="shared" si="5"/>
        <v>0</v>
      </c>
      <c r="H86" s="56">
        <f t="shared" si="3"/>
        <v>0</v>
      </c>
      <c r="I86" s="81">
        <f t="shared" si="4"/>
        <v>0</v>
      </c>
      <c r="J86" s="3"/>
    </row>
    <row r="87" spans="1:10" ht="27" thickBot="1">
      <c r="A87" s="196"/>
      <c r="B87" s="82" t="s">
        <v>75</v>
      </c>
      <c r="C87" s="76">
        <f>C86*1000/C7</f>
        <v>2.7472527472527473</v>
      </c>
      <c r="D87" s="106">
        <v>9.689922480620154</v>
      </c>
      <c r="E87" s="106">
        <f>E86*1000/E7</f>
        <v>9.900990099009901</v>
      </c>
      <c r="F87" s="106">
        <f>F86*1000/F7</f>
        <v>0</v>
      </c>
      <c r="G87" s="62">
        <f t="shared" si="5"/>
        <v>0</v>
      </c>
      <c r="H87" s="63">
        <f t="shared" si="3"/>
        <v>0</v>
      </c>
      <c r="I87" s="79">
        <f t="shared" si="4"/>
        <v>0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5</v>
      </c>
      <c r="E88" s="53">
        <v>5</v>
      </c>
      <c r="F88" s="53">
        <v>5</v>
      </c>
      <c r="G88" s="55">
        <f t="shared" si="5"/>
        <v>100</v>
      </c>
      <c r="H88" s="56">
        <f t="shared" si="3"/>
        <v>100</v>
      </c>
      <c r="I88" s="81">
        <f t="shared" si="4"/>
        <v>500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78</v>
      </c>
      <c r="C90" s="76">
        <f>(C88+C89)*1000/C7</f>
        <v>1.3736263736263736</v>
      </c>
      <c r="D90" s="106">
        <v>11.627906976744185</v>
      </c>
      <c r="E90" s="106">
        <f>(E88+E89)*1000/E7</f>
        <v>9.900990099009901</v>
      </c>
      <c r="F90" s="106">
        <f>(F88+F89)*1000/F7</f>
        <v>10.040160642570282</v>
      </c>
      <c r="G90" s="62">
        <f t="shared" si="5"/>
        <v>101.40562248995984</v>
      </c>
      <c r="H90" s="63">
        <f t="shared" si="3"/>
        <v>86.34538152610443</v>
      </c>
      <c r="I90" s="79">
        <f t="shared" si="4"/>
        <v>730.9236947791165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>
        <v>295</v>
      </c>
      <c r="F91" s="53">
        <v>295</v>
      </c>
      <c r="G91" s="55">
        <f t="shared" si="5"/>
        <v>100</v>
      </c>
      <c r="H91" s="56">
        <f t="shared" si="3"/>
        <v>100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57.17054263565892</v>
      </c>
      <c r="E92" s="72">
        <f>E91/E7*100</f>
        <v>58.415841584158414</v>
      </c>
      <c r="F92" s="72">
        <f>F91/F7*100</f>
        <v>59.23694779116466</v>
      </c>
      <c r="G92" s="62">
        <f t="shared" si="5"/>
        <v>101.40562248995984</v>
      </c>
      <c r="H92" s="63">
        <f t="shared" si="3"/>
        <v>103.6144578313253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>
        <v>0</v>
      </c>
      <c r="D93" s="53">
        <v>9</v>
      </c>
      <c r="E93" s="158">
        <v>8</v>
      </c>
      <c r="F93" s="158">
        <v>5</v>
      </c>
      <c r="G93" s="55">
        <f t="shared" si="5"/>
        <v>62.5</v>
      </c>
      <c r="H93" s="56">
        <f t="shared" si="3"/>
        <v>55.55555555555556</v>
      </c>
      <c r="I93" s="81" t="e">
        <f t="shared" si="4"/>
        <v>#DIV/0!</v>
      </c>
      <c r="J93" s="3"/>
    </row>
    <row r="94" spans="1:10" ht="15">
      <c r="A94" s="195"/>
      <c r="B94" s="7" t="s">
        <v>82</v>
      </c>
      <c r="C94" s="6">
        <v>0</v>
      </c>
      <c r="D94" s="10">
        <v>8</v>
      </c>
      <c r="E94" s="159">
        <v>8</v>
      </c>
      <c r="F94" s="159">
        <v>4</v>
      </c>
      <c r="G94" s="20">
        <f t="shared" si="5"/>
        <v>50</v>
      </c>
      <c r="H94" s="21">
        <f t="shared" si="3"/>
        <v>50</v>
      </c>
      <c r="I94" s="84" t="e">
        <f t="shared" si="4"/>
        <v>#DIV/0!</v>
      </c>
      <c r="J94" s="3"/>
    </row>
    <row r="95" spans="1:10" ht="15">
      <c r="A95" s="195"/>
      <c r="B95" s="29" t="s">
        <v>83</v>
      </c>
      <c r="C95" s="25" t="e">
        <f>C94/C93</f>
        <v>#DIV/0!</v>
      </c>
      <c r="D95" s="26">
        <v>0.8888888888888888</v>
      </c>
      <c r="E95" s="26">
        <f>E94/E93</f>
        <v>1</v>
      </c>
      <c r="F95" s="26">
        <f>F94/F93</f>
        <v>0.8</v>
      </c>
      <c r="G95" s="20">
        <f t="shared" si="5"/>
        <v>80</v>
      </c>
      <c r="H95" s="21">
        <f t="shared" si="3"/>
        <v>90.00000000000001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 t="e">
        <f>C96/C93</f>
        <v>#DIV/0!</v>
      </c>
      <c r="D97" s="26">
        <v>0</v>
      </c>
      <c r="E97" s="26">
        <f>E96/E93</f>
        <v>0</v>
      </c>
      <c r="F97" s="25">
        <f>F96/F93</f>
        <v>0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0</v>
      </c>
      <c r="D98" s="38">
        <v>1744.1860465116279</v>
      </c>
      <c r="E98" s="38">
        <f>E93*100000/E7</f>
        <v>1584.1584158415842</v>
      </c>
      <c r="F98" s="39">
        <f>F93*100000/F7</f>
        <v>1004.0160642570281</v>
      </c>
      <c r="G98" s="20">
        <f t="shared" si="5"/>
        <v>63.3785140562249</v>
      </c>
      <c r="H98" s="21">
        <f t="shared" si="3"/>
        <v>57.56358768406962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>
        <v>0</v>
      </c>
      <c r="E99" s="161">
        <v>0</v>
      </c>
      <c r="F99" s="162">
        <v>0</v>
      </c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26.21</v>
      </c>
      <c r="D100" s="110">
        <v>124.1</v>
      </c>
      <c r="E100" s="110">
        <v>29.8</v>
      </c>
      <c r="F100" s="109">
        <v>44.7</v>
      </c>
      <c r="G100" s="111">
        <f t="shared" si="5"/>
        <v>150</v>
      </c>
      <c r="H100" s="112">
        <f t="shared" si="3"/>
        <v>36.01933924254634</v>
      </c>
      <c r="I100" s="113">
        <f t="shared" si="4"/>
        <v>170.54559328500574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218.2</v>
      </c>
      <c r="E101" s="53">
        <v>215.7</v>
      </c>
      <c r="F101" s="52">
        <v>215.7</v>
      </c>
      <c r="G101" s="55">
        <f t="shared" si="5"/>
        <v>100</v>
      </c>
      <c r="H101" s="56">
        <f t="shared" si="3"/>
        <v>98.85426214482126</v>
      </c>
      <c r="I101" s="81">
        <f t="shared" si="4"/>
        <v>22.237113402061855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>
        <f>E102/E101</f>
        <v>0</v>
      </c>
      <c r="F103" s="67">
        <f>F102/F101</f>
        <v>0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516</v>
      </c>
      <c r="E104" s="53">
        <v>505</v>
      </c>
      <c r="F104" s="114">
        <v>0</v>
      </c>
      <c r="G104" s="55">
        <f t="shared" si="5"/>
        <v>0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196"/>
      <c r="B105" s="82" t="s">
        <v>93</v>
      </c>
      <c r="C105" s="115">
        <f>C104/C7</f>
        <v>1</v>
      </c>
      <c r="D105" s="116">
        <v>1</v>
      </c>
      <c r="E105" s="116">
        <f>E104/E7</f>
        <v>1</v>
      </c>
      <c r="F105" s="117">
        <f>F104/F7</f>
        <v>0</v>
      </c>
      <c r="G105" s="62">
        <f t="shared" si="5"/>
        <v>0</v>
      </c>
      <c r="H105" s="63">
        <f t="shared" si="3"/>
        <v>0</v>
      </c>
      <c r="I105" s="79">
        <f t="shared" si="4"/>
        <v>0</v>
      </c>
      <c r="J105" s="3"/>
    </row>
    <row r="106" spans="1:10" ht="39">
      <c r="A106" s="194">
        <v>19</v>
      </c>
      <c r="B106" s="80" t="s">
        <v>160</v>
      </c>
      <c r="C106" s="52">
        <v>11.5</v>
      </c>
      <c r="D106" s="53">
        <v>11.5</v>
      </c>
      <c r="E106" s="158">
        <v>11.5</v>
      </c>
      <c r="F106" s="158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161</v>
      </c>
      <c r="C107" s="6">
        <v>11.5</v>
      </c>
      <c r="D107" s="10">
        <v>5.4</v>
      </c>
      <c r="E107" s="159">
        <v>5.4</v>
      </c>
      <c r="F107" s="159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151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152</v>
      </c>
      <c r="C110" s="6"/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 t="e">
        <f t="shared" si="4"/>
        <v>#DIV/0!</v>
      </c>
      <c r="J110" s="3"/>
    </row>
    <row r="111" spans="1:10" ht="65.25" thickBot="1">
      <c r="A111" s="196"/>
      <c r="B111" s="82" t="s">
        <v>97</v>
      </c>
      <c r="C111" s="115">
        <f>C110/C109</f>
        <v>0</v>
      </c>
      <c r="D111" s="116">
        <v>0.13032394852324836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100</v>
      </c>
      <c r="I111" s="79" t="e">
        <f t="shared" si="4"/>
        <v>#DIV/0!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12</v>
      </c>
      <c r="E112" s="53">
        <v>16</v>
      </c>
      <c r="F112" s="157">
        <v>16</v>
      </c>
      <c r="G112" s="55">
        <f t="shared" si="5"/>
        <v>100</v>
      </c>
      <c r="H112" s="56">
        <f t="shared" si="3"/>
        <v>133.33333333333331</v>
      </c>
      <c r="I112" s="81">
        <f t="shared" si="4"/>
        <v>45.714285714285715</v>
      </c>
      <c r="J112" s="3"/>
    </row>
    <row r="113" spans="1:10" ht="26.25">
      <c r="A113" s="195"/>
      <c r="B113" s="8" t="s">
        <v>98</v>
      </c>
      <c r="C113" s="6">
        <v>0</v>
      </c>
      <c r="D113" s="10">
        <v>12</v>
      </c>
      <c r="E113" s="10">
        <v>16</v>
      </c>
      <c r="F113" s="10">
        <v>16</v>
      </c>
      <c r="G113" s="20">
        <f t="shared" si="5"/>
        <v>100</v>
      </c>
      <c r="H113" s="21">
        <f t="shared" si="3"/>
        <v>133.33333333333331</v>
      </c>
      <c r="I113" s="84" t="e">
        <f t="shared" si="4"/>
        <v>#DIV/0!</v>
      </c>
      <c r="J113" s="182" t="s">
        <v>226</v>
      </c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>
        <f>E113/E112</f>
        <v>1</v>
      </c>
      <c r="F114" s="116">
        <f>F113/F112</f>
        <v>1</v>
      </c>
      <c r="G114" s="62">
        <f t="shared" si="5"/>
        <v>100</v>
      </c>
      <c r="H114" s="63">
        <f t="shared" si="3"/>
        <v>100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1530</v>
      </c>
      <c r="D115" s="53">
        <v>1966</v>
      </c>
      <c r="E115" s="53">
        <v>913</v>
      </c>
      <c r="F115" s="118">
        <v>1716</v>
      </c>
      <c r="G115" s="55">
        <f t="shared" si="5"/>
        <v>187.95180722891567</v>
      </c>
      <c r="H115" s="56">
        <f t="shared" si="3"/>
        <v>87.28382502543235</v>
      </c>
      <c r="I115" s="81">
        <f t="shared" si="4"/>
        <v>112.15686274509804</v>
      </c>
      <c r="J115" s="3"/>
    </row>
    <row r="116" spans="1:10" ht="51.75">
      <c r="A116" s="195"/>
      <c r="B116" s="8" t="s">
        <v>101</v>
      </c>
      <c r="C116" s="6">
        <v>0</v>
      </c>
      <c r="D116" s="15">
        <v>90</v>
      </c>
      <c r="E116" s="10">
        <v>325</v>
      </c>
      <c r="F116" s="14">
        <v>0</v>
      </c>
      <c r="G116" s="20">
        <f t="shared" si="5"/>
        <v>0</v>
      </c>
      <c r="H116" s="21">
        <f t="shared" si="3"/>
        <v>0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0.1744186046511628</v>
      </c>
      <c r="E117" s="116">
        <f>E116/E7</f>
        <v>0.6435643564356436</v>
      </c>
      <c r="F117" s="115">
        <f>F116/F7</f>
        <v>0</v>
      </c>
      <c r="G117" s="62">
        <f t="shared" si="5"/>
        <v>0</v>
      </c>
      <c r="H117" s="63">
        <f t="shared" si="3"/>
        <v>0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153</v>
      </c>
      <c r="E118" s="53">
        <v>111</v>
      </c>
      <c r="F118" s="52">
        <v>111</v>
      </c>
      <c r="G118" s="55">
        <f t="shared" si="5"/>
        <v>100</v>
      </c>
      <c r="H118" s="56">
        <f t="shared" si="3"/>
        <v>72.54901960784314</v>
      </c>
      <c r="I118" s="81">
        <f t="shared" si="4"/>
        <v>96.52173913043478</v>
      </c>
      <c r="J118" s="3"/>
    </row>
    <row r="119" spans="1:10" ht="39.75" thickBot="1">
      <c r="A119" s="196"/>
      <c r="B119" s="82" t="s">
        <v>104</v>
      </c>
      <c r="C119" s="115">
        <f>C118/C7</f>
        <v>0.15796703296703296</v>
      </c>
      <c r="D119" s="116">
        <v>0.29651162790697677</v>
      </c>
      <c r="E119" s="116">
        <f>E118/E7</f>
        <v>0.2198019801980198</v>
      </c>
      <c r="F119" s="115">
        <f>F118/F7</f>
        <v>0.22289156626506024</v>
      </c>
      <c r="G119" s="62">
        <f t="shared" si="5"/>
        <v>101.40562248995984</v>
      </c>
      <c r="H119" s="63">
        <f t="shared" si="3"/>
        <v>75.17127332860855</v>
      </c>
      <c r="I119" s="79">
        <f t="shared" si="4"/>
        <v>141.10005238344684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148</v>
      </c>
      <c r="C122" s="1"/>
      <c r="D122" s="1"/>
      <c r="E122" s="1" t="s">
        <v>165</v>
      </c>
      <c r="F122" s="1"/>
      <c r="G122" s="1"/>
      <c r="H122" s="1"/>
      <c r="I122" s="1"/>
      <c r="J122" s="3"/>
    </row>
    <row r="123" spans="1:10" ht="15">
      <c r="A123" s="2"/>
      <c r="B123" s="2" t="s">
        <v>166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79:A82"/>
    <mergeCell ref="A7:A10"/>
    <mergeCell ref="A1:I1"/>
    <mergeCell ref="A2:I2"/>
    <mergeCell ref="A3:I3"/>
    <mergeCell ref="A5:A6"/>
    <mergeCell ref="B5:B6"/>
    <mergeCell ref="A24:A51"/>
    <mergeCell ref="A106:A108"/>
    <mergeCell ref="A109:A111"/>
    <mergeCell ref="A83:A85"/>
    <mergeCell ref="A11:A17"/>
    <mergeCell ref="A18:A19"/>
    <mergeCell ref="A20:A21"/>
    <mergeCell ref="A22:A23"/>
    <mergeCell ref="A52:A53"/>
    <mergeCell ref="A54:A55"/>
    <mergeCell ref="A56:A78"/>
    <mergeCell ref="A112:A114"/>
    <mergeCell ref="A115:A117"/>
    <mergeCell ref="A118:A119"/>
    <mergeCell ref="E123:F123"/>
    <mergeCell ref="A86:A87"/>
    <mergeCell ref="A88:A90"/>
    <mergeCell ref="A91:A92"/>
    <mergeCell ref="A93:A99"/>
    <mergeCell ref="A101:A103"/>
    <mergeCell ref="A104:A105"/>
  </mergeCells>
  <printOptions/>
  <pageMargins left="0.2362204724409449" right="0" top="0.7480314960629921" bottom="0.7480314960629921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F99"/>
  <sheetViews>
    <sheetView tabSelected="1" zoomScalePageLayoutView="0" workbookViewId="0" topLeftCell="A1">
      <selection activeCell="B52" sqref="B52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112</v>
      </c>
      <c r="B2" s="211"/>
      <c r="C2" s="211"/>
      <c r="D2" s="211"/>
    </row>
    <row r="3" spans="1:4" ht="12" customHeight="1">
      <c r="A3" s="212" t="s">
        <v>205</v>
      </c>
      <c r="B3" s="212"/>
      <c r="C3" s="212"/>
      <c r="D3" s="212"/>
    </row>
    <row r="4" spans="1:4" ht="13.5" customHeight="1">
      <c r="A4" s="121"/>
      <c r="B4" s="121"/>
      <c r="C4" s="121"/>
      <c r="D4" s="181"/>
    </row>
    <row r="5" spans="1:4" ht="16.5" customHeight="1">
      <c r="A5" s="210" t="s">
        <v>113</v>
      </c>
      <c r="B5" s="210"/>
      <c r="C5" s="210"/>
      <c r="D5" s="210"/>
    </row>
    <row r="6" spans="1:4" ht="15">
      <c r="A6" s="122" t="s">
        <v>114</v>
      </c>
      <c r="B6" s="123" t="s">
        <v>115</v>
      </c>
      <c r="C6" s="122" t="s">
        <v>116</v>
      </c>
      <c r="D6" s="122" t="s">
        <v>117</v>
      </c>
    </row>
    <row r="7" spans="1:4" ht="15">
      <c r="A7" s="124" t="s">
        <v>118</v>
      </c>
      <c r="B7" s="125" t="s">
        <v>119</v>
      </c>
      <c r="C7" s="126" t="s">
        <v>120</v>
      </c>
      <c r="D7" s="126" t="s">
        <v>121</v>
      </c>
    </row>
    <row r="8" spans="1:4" ht="15">
      <c r="A8" s="127" t="s">
        <v>122</v>
      </c>
      <c r="B8" s="128"/>
      <c r="C8" s="129"/>
      <c r="D8" s="129"/>
    </row>
    <row r="9" spans="1:4" ht="14.25">
      <c r="A9" s="130" t="s">
        <v>123</v>
      </c>
      <c r="B9" s="131">
        <v>12</v>
      </c>
      <c r="C9" s="132">
        <v>65</v>
      </c>
      <c r="D9" s="133">
        <f>B9/10*C9</f>
        <v>78</v>
      </c>
    </row>
    <row r="10" spans="1:4" ht="14.25">
      <c r="A10" s="130" t="s">
        <v>124</v>
      </c>
      <c r="B10" s="131"/>
      <c r="C10" s="132">
        <v>104</v>
      </c>
      <c r="D10" s="133">
        <f>B10/10*C10</f>
        <v>0</v>
      </c>
    </row>
    <row r="11" spans="1:6" ht="14.25">
      <c r="A11" s="130" t="s">
        <v>125</v>
      </c>
      <c r="B11" s="131"/>
      <c r="C11" s="132">
        <v>60</v>
      </c>
      <c r="D11" s="133">
        <f aca="true" t="shared" si="0" ref="D11:D20">B11/10*C11</f>
        <v>0</v>
      </c>
      <c r="F11" s="119" t="s">
        <v>230</v>
      </c>
    </row>
    <row r="12" spans="1:4" ht="14.25">
      <c r="A12" s="130" t="s">
        <v>126</v>
      </c>
      <c r="B12" s="131">
        <v>1</v>
      </c>
      <c r="C12" s="132">
        <v>55</v>
      </c>
      <c r="D12" s="133">
        <f t="shared" si="0"/>
        <v>5.5</v>
      </c>
    </row>
    <row r="13" spans="1:4" ht="14.25">
      <c r="A13" s="130" t="s">
        <v>127</v>
      </c>
      <c r="B13" s="131"/>
      <c r="C13" s="132">
        <v>60</v>
      </c>
      <c r="D13" s="133">
        <f t="shared" si="0"/>
        <v>0</v>
      </c>
    </row>
    <row r="14" spans="1:4" ht="15">
      <c r="A14" s="134" t="s">
        <v>128</v>
      </c>
      <c r="B14" s="131"/>
      <c r="C14" s="132"/>
      <c r="D14" s="135">
        <f>D9+D10+D11+D12+D13</f>
        <v>83.5</v>
      </c>
    </row>
    <row r="15" spans="1:4" ht="14.25">
      <c r="A15" s="130" t="s">
        <v>129</v>
      </c>
      <c r="B15" s="136">
        <v>26</v>
      </c>
      <c r="C15" s="132">
        <v>15</v>
      </c>
      <c r="D15" s="133">
        <f t="shared" si="0"/>
        <v>39</v>
      </c>
    </row>
    <row r="16" spans="1:4" ht="14.25">
      <c r="A16" s="129" t="s">
        <v>130</v>
      </c>
      <c r="B16" s="137"/>
      <c r="C16" s="133">
        <v>3.5</v>
      </c>
      <c r="D16" s="133">
        <f>B16*C16/1000</f>
        <v>0</v>
      </c>
    </row>
    <row r="17" spans="1:4" ht="14.25">
      <c r="A17" s="129" t="s">
        <v>131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132</v>
      </c>
      <c r="B18" s="138"/>
      <c r="C18" s="133">
        <v>10</v>
      </c>
      <c r="D18" s="133">
        <f t="shared" si="0"/>
        <v>0</v>
      </c>
    </row>
    <row r="19" spans="1:4" ht="14.25">
      <c r="A19" s="129" t="s">
        <v>133</v>
      </c>
      <c r="B19" s="138"/>
      <c r="C19" s="133">
        <v>12</v>
      </c>
      <c r="D19" s="133">
        <f t="shared" si="0"/>
        <v>0</v>
      </c>
    </row>
    <row r="20" spans="1:4" ht="14.25">
      <c r="A20" s="129" t="s">
        <v>134</v>
      </c>
      <c r="B20" s="138"/>
      <c r="C20" s="133">
        <v>9</v>
      </c>
      <c r="D20" s="133">
        <f t="shared" si="0"/>
        <v>0</v>
      </c>
    </row>
    <row r="21" spans="1:4" ht="15">
      <c r="A21" s="127" t="s">
        <v>135</v>
      </c>
      <c r="B21" s="138"/>
      <c r="C21" s="133"/>
      <c r="D21" s="135">
        <f>D14+D15+D16+D17+D18+D19+D20</f>
        <v>122.5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136</v>
      </c>
      <c r="B23" s="210"/>
      <c r="C23" s="210"/>
      <c r="D23" s="210"/>
    </row>
    <row r="24" spans="1:4" s="140" customFormat="1" ht="15">
      <c r="A24" s="122" t="s">
        <v>137</v>
      </c>
      <c r="B24" s="123" t="s">
        <v>115</v>
      </c>
      <c r="C24" s="122" t="s">
        <v>116</v>
      </c>
      <c r="D24" s="122" t="s">
        <v>117</v>
      </c>
    </row>
    <row r="25" spans="1:4" s="140" customFormat="1" ht="15">
      <c r="A25" s="124" t="s">
        <v>118</v>
      </c>
      <c r="B25" s="125" t="s">
        <v>119</v>
      </c>
      <c r="C25" s="126" t="s">
        <v>120</v>
      </c>
      <c r="D25" s="126" t="s">
        <v>121</v>
      </c>
    </row>
    <row r="26" spans="1:4" s="140" customFormat="1" ht="15">
      <c r="A26" s="127" t="s">
        <v>122</v>
      </c>
      <c r="B26" s="129"/>
      <c r="C26" s="129"/>
      <c r="D26" s="127"/>
    </row>
    <row r="27" spans="1:4" ht="14.25">
      <c r="A27" s="129" t="s">
        <v>123</v>
      </c>
      <c r="B27" s="138">
        <v>178</v>
      </c>
      <c r="C27" s="133">
        <v>65</v>
      </c>
      <c r="D27" s="133">
        <f>B27/10*C27</f>
        <v>1157</v>
      </c>
    </row>
    <row r="28" spans="1:4" ht="14.25">
      <c r="A28" s="129" t="s">
        <v>124</v>
      </c>
      <c r="B28" s="138">
        <v>57.6</v>
      </c>
      <c r="C28" s="133">
        <v>104</v>
      </c>
      <c r="D28" s="133">
        <f>B28/10*C28</f>
        <v>599.04</v>
      </c>
    </row>
    <row r="29" spans="1:4" ht="14.25">
      <c r="A29" s="129" t="s">
        <v>125</v>
      </c>
      <c r="B29" s="138">
        <v>7</v>
      </c>
      <c r="C29" s="133">
        <v>60</v>
      </c>
      <c r="D29" s="133">
        <f>B29/10*C29</f>
        <v>42</v>
      </c>
    </row>
    <row r="30" spans="1:4" ht="14.25">
      <c r="A30" s="129" t="s">
        <v>126</v>
      </c>
      <c r="B30" s="138">
        <v>35.5</v>
      </c>
      <c r="C30" s="133">
        <v>55</v>
      </c>
      <c r="D30" s="133">
        <f>B30/10*C30</f>
        <v>195.25</v>
      </c>
    </row>
    <row r="31" spans="1:4" ht="14.25">
      <c r="A31" s="129" t="s">
        <v>127</v>
      </c>
      <c r="B31" s="138">
        <v>5.8</v>
      </c>
      <c r="C31" s="133">
        <v>60</v>
      </c>
      <c r="D31" s="133">
        <f>B31/10*C31</f>
        <v>34.8</v>
      </c>
    </row>
    <row r="32" spans="1:4" ht="15">
      <c r="A32" s="127" t="s">
        <v>128</v>
      </c>
      <c r="B32" s="135">
        <f>SUM(B27:B31)</f>
        <v>283.90000000000003</v>
      </c>
      <c r="C32" s="133"/>
      <c r="D32" s="135">
        <f>D27+D28+D29+D30+D31</f>
        <v>2028.09</v>
      </c>
    </row>
    <row r="33" spans="1:4" ht="14.25">
      <c r="A33" s="129" t="s">
        <v>129</v>
      </c>
      <c r="B33" s="138">
        <v>1283</v>
      </c>
      <c r="C33" s="133">
        <v>15</v>
      </c>
      <c r="D33" s="133">
        <f>B33/10*C33</f>
        <v>1924.5000000000002</v>
      </c>
    </row>
    <row r="34" spans="1:4" ht="14.25">
      <c r="A34" s="129" t="s">
        <v>130</v>
      </c>
      <c r="B34" s="138">
        <v>25100</v>
      </c>
      <c r="C34" s="133">
        <v>3.5</v>
      </c>
      <c r="D34" s="133">
        <f>B34*C34/1000</f>
        <v>87.85</v>
      </c>
    </row>
    <row r="35" spans="1:4" ht="14.25">
      <c r="A35" s="129" t="s">
        <v>131</v>
      </c>
      <c r="B35" s="138"/>
      <c r="C35" s="133">
        <v>37.5</v>
      </c>
      <c r="D35" s="133">
        <f>B35/10*C35</f>
        <v>0</v>
      </c>
    </row>
    <row r="36" spans="1:4" ht="14.25">
      <c r="A36" s="129" t="s">
        <v>132</v>
      </c>
      <c r="B36" s="138"/>
      <c r="C36" s="133">
        <v>10</v>
      </c>
      <c r="D36" s="133">
        <f>B36/10*C36</f>
        <v>0</v>
      </c>
    </row>
    <row r="37" spans="1:4" ht="14.25">
      <c r="A37" s="129" t="s">
        <v>133</v>
      </c>
      <c r="B37" s="138"/>
      <c r="C37" s="133">
        <v>12</v>
      </c>
      <c r="D37" s="133">
        <f>B37/10*C37</f>
        <v>0</v>
      </c>
    </row>
    <row r="38" spans="1:4" ht="14.25">
      <c r="A38" s="129" t="s">
        <v>134</v>
      </c>
      <c r="B38" s="138"/>
      <c r="C38" s="133">
        <v>9</v>
      </c>
      <c r="D38" s="133">
        <f>B38/10*C38</f>
        <v>0</v>
      </c>
    </row>
    <row r="39" spans="1:4" ht="15">
      <c r="A39" s="127" t="s">
        <v>135</v>
      </c>
      <c r="B39" s="138"/>
      <c r="C39" s="133"/>
      <c r="D39" s="141">
        <f>SUM(D32:D38)</f>
        <v>4040.44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137</v>
      </c>
      <c r="B42" s="123" t="s">
        <v>115</v>
      </c>
      <c r="C42" s="122" t="s">
        <v>116</v>
      </c>
      <c r="D42" s="122" t="s">
        <v>117</v>
      </c>
    </row>
    <row r="43" spans="1:4" s="140" customFormat="1" ht="15">
      <c r="A43" s="124" t="s">
        <v>118</v>
      </c>
      <c r="B43" s="125" t="s">
        <v>119</v>
      </c>
      <c r="C43" s="126" t="s">
        <v>120</v>
      </c>
      <c r="D43" s="126" t="s">
        <v>121</v>
      </c>
    </row>
    <row r="44" spans="1:4" s="140" customFormat="1" ht="15">
      <c r="A44" s="127" t="s">
        <v>122</v>
      </c>
      <c r="B44" s="129"/>
      <c r="C44" s="129"/>
      <c r="D44" s="127"/>
    </row>
    <row r="45" spans="1:4" ht="14.25">
      <c r="A45" s="129" t="s">
        <v>123</v>
      </c>
      <c r="B45" s="138">
        <v>0.8</v>
      </c>
      <c r="C45" s="133">
        <v>65</v>
      </c>
      <c r="D45" s="133">
        <f>B45/10*C45</f>
        <v>5.2</v>
      </c>
    </row>
    <row r="46" spans="1:4" ht="14.25">
      <c r="A46" s="129" t="s">
        <v>124</v>
      </c>
      <c r="B46" s="138"/>
      <c r="C46" s="133">
        <v>104</v>
      </c>
      <c r="D46" s="133">
        <f>B46/10*C46</f>
        <v>0</v>
      </c>
    </row>
    <row r="47" spans="1:4" ht="14.25">
      <c r="A47" s="129" t="s">
        <v>125</v>
      </c>
      <c r="B47" s="138"/>
      <c r="C47" s="133">
        <v>60</v>
      </c>
      <c r="D47" s="133">
        <f>B47/10*C47</f>
        <v>0</v>
      </c>
    </row>
    <row r="48" spans="1:4" ht="14.25">
      <c r="A48" s="129" t="s">
        <v>126</v>
      </c>
      <c r="B48" s="138"/>
      <c r="C48" s="133">
        <v>55</v>
      </c>
      <c r="D48" s="133">
        <f>B48/10*C48</f>
        <v>0</v>
      </c>
    </row>
    <row r="49" spans="1:4" ht="14.25">
      <c r="A49" s="129" t="s">
        <v>127</v>
      </c>
      <c r="B49" s="138"/>
      <c r="C49" s="133">
        <v>60</v>
      </c>
      <c r="D49" s="133">
        <f>B49/10*C49</f>
        <v>0</v>
      </c>
    </row>
    <row r="50" spans="1:4" ht="15">
      <c r="A50" s="127" t="s">
        <v>128</v>
      </c>
      <c r="B50" s="135">
        <f>SUM(B45:B49)</f>
        <v>0.8</v>
      </c>
      <c r="C50" s="133"/>
      <c r="D50" s="135">
        <f>D45+D46+D47+D48+D49</f>
        <v>5.2</v>
      </c>
    </row>
    <row r="51" spans="1:4" ht="14.25">
      <c r="A51" s="129" t="s">
        <v>129</v>
      </c>
      <c r="B51" s="138">
        <v>0.3</v>
      </c>
      <c r="C51" s="133">
        <v>15</v>
      </c>
      <c r="D51" s="133">
        <f>B51/10*C51</f>
        <v>0.44999999999999996</v>
      </c>
    </row>
    <row r="52" spans="1:4" ht="14.25">
      <c r="A52" s="129" t="s">
        <v>130</v>
      </c>
      <c r="B52" s="138"/>
      <c r="C52" s="133">
        <v>3.5</v>
      </c>
      <c r="D52" s="133">
        <f>B52*C52/1000</f>
        <v>0</v>
      </c>
    </row>
    <row r="53" spans="1:4" ht="14.25">
      <c r="A53" s="129" t="s">
        <v>131</v>
      </c>
      <c r="B53" s="138"/>
      <c r="C53" s="133">
        <v>37.5</v>
      </c>
      <c r="D53" s="133">
        <f>B53/10*C53</f>
        <v>0</v>
      </c>
    </row>
    <row r="54" spans="1:4" ht="14.25">
      <c r="A54" s="129" t="s">
        <v>132</v>
      </c>
      <c r="B54" s="138"/>
      <c r="C54" s="133">
        <v>10</v>
      </c>
      <c r="D54" s="133">
        <f>B54/10*C54</f>
        <v>0</v>
      </c>
    </row>
    <row r="55" spans="1:4" ht="14.25">
      <c r="A55" s="129" t="s">
        <v>133</v>
      </c>
      <c r="B55" s="138"/>
      <c r="C55" s="133">
        <v>12</v>
      </c>
      <c r="D55" s="133">
        <f>B55/10*C55</f>
        <v>0</v>
      </c>
    </row>
    <row r="56" spans="1:4" ht="14.25">
      <c r="A56" s="129" t="s">
        <v>134</v>
      </c>
      <c r="B56" s="138"/>
      <c r="C56" s="133">
        <v>9</v>
      </c>
      <c r="D56" s="133">
        <f>B56/10*C56</f>
        <v>0</v>
      </c>
    </row>
    <row r="57" spans="1:4" ht="15">
      <c r="A57" s="127" t="s">
        <v>135</v>
      </c>
      <c r="B57" s="138"/>
      <c r="C57" s="133"/>
      <c r="D57" s="135">
        <f>D50+D51+D52+D53+D54+D55+D56</f>
        <v>5.65</v>
      </c>
    </row>
    <row r="59" spans="1:4" ht="15.75" customHeight="1">
      <c r="A59" s="210" t="s">
        <v>138</v>
      </c>
      <c r="B59" s="210"/>
      <c r="C59" s="210"/>
      <c r="D59" s="210"/>
    </row>
    <row r="60" spans="1:4" s="140" customFormat="1" ht="15">
      <c r="A60" s="122" t="s">
        <v>137</v>
      </c>
      <c r="B60" s="123" t="s">
        <v>115</v>
      </c>
      <c r="C60" s="122" t="s">
        <v>116</v>
      </c>
      <c r="D60" s="122" t="s">
        <v>117</v>
      </c>
    </row>
    <row r="61" spans="1:4" s="140" customFormat="1" ht="15">
      <c r="A61" s="124" t="s">
        <v>118</v>
      </c>
      <c r="B61" s="125" t="s">
        <v>119</v>
      </c>
      <c r="C61" s="126" t="s">
        <v>120</v>
      </c>
      <c r="D61" s="126" t="s">
        <v>121</v>
      </c>
    </row>
    <row r="62" spans="1:4" s="140" customFormat="1" ht="15">
      <c r="A62" s="127" t="s">
        <v>122</v>
      </c>
      <c r="B62" s="129"/>
      <c r="C62" s="129"/>
      <c r="D62" s="127"/>
    </row>
    <row r="63" spans="1:4" ht="14.25">
      <c r="A63" s="129" t="s">
        <v>123</v>
      </c>
      <c r="B63" s="138"/>
      <c r="C63" s="133">
        <v>65</v>
      </c>
      <c r="D63" s="133">
        <f>B63/10*C63</f>
        <v>0</v>
      </c>
    </row>
    <row r="64" spans="1:4" ht="14.25">
      <c r="A64" s="129" t="s">
        <v>124</v>
      </c>
      <c r="B64" s="138"/>
      <c r="C64" s="133">
        <v>104</v>
      </c>
      <c r="D64" s="133">
        <f>B64/10*C64</f>
        <v>0</v>
      </c>
    </row>
    <row r="65" spans="1:4" ht="14.25">
      <c r="A65" s="129" t="s">
        <v>125</v>
      </c>
      <c r="B65" s="138"/>
      <c r="C65" s="133">
        <v>60</v>
      </c>
      <c r="D65" s="133">
        <f>B65/10*C65</f>
        <v>0</v>
      </c>
    </row>
    <row r="66" spans="1:4" ht="14.25">
      <c r="A66" s="129" t="s">
        <v>126</v>
      </c>
      <c r="B66" s="138"/>
      <c r="C66" s="133">
        <v>55</v>
      </c>
      <c r="D66" s="133">
        <f>B66/10*C66</f>
        <v>0</v>
      </c>
    </row>
    <row r="67" spans="1:4" ht="14.25">
      <c r="A67" s="129" t="s">
        <v>127</v>
      </c>
      <c r="B67" s="138"/>
      <c r="C67" s="133">
        <v>60</v>
      </c>
      <c r="D67" s="133">
        <f>B67/10*C67</f>
        <v>0</v>
      </c>
    </row>
    <row r="68" spans="1:4" ht="15">
      <c r="A68" s="127" t="s">
        <v>128</v>
      </c>
      <c r="B68" s="135"/>
      <c r="C68" s="133"/>
      <c r="D68" s="135">
        <f>D63+D64+D65+D66+D67</f>
        <v>0</v>
      </c>
    </row>
    <row r="69" spans="1:4" ht="14.25">
      <c r="A69" s="129" t="s">
        <v>129</v>
      </c>
      <c r="B69" s="138"/>
      <c r="C69" s="133">
        <v>15</v>
      </c>
      <c r="D69" s="133">
        <f>B69/10*C69</f>
        <v>0</v>
      </c>
    </row>
    <row r="70" spans="1:4" ht="14.25">
      <c r="A70" s="129" t="s">
        <v>130</v>
      </c>
      <c r="B70" s="138"/>
      <c r="C70" s="133">
        <v>3.5</v>
      </c>
      <c r="D70" s="133">
        <f>B70*C70/1000</f>
        <v>0</v>
      </c>
    </row>
    <row r="71" spans="1:4" ht="14.25">
      <c r="A71" s="129" t="s">
        <v>131</v>
      </c>
      <c r="B71" s="138"/>
      <c r="C71" s="133">
        <v>37.5</v>
      </c>
      <c r="D71" s="133">
        <f>B71/10*C71</f>
        <v>0</v>
      </c>
    </row>
    <row r="72" spans="1:4" ht="14.25">
      <c r="A72" s="129" t="s">
        <v>132</v>
      </c>
      <c r="B72" s="138"/>
      <c r="C72" s="133">
        <v>10</v>
      </c>
      <c r="D72" s="133">
        <f>B72/10*C72</f>
        <v>0</v>
      </c>
    </row>
    <row r="73" spans="1:4" ht="14.25">
      <c r="A73" s="129" t="s">
        <v>133</v>
      </c>
      <c r="B73" s="138"/>
      <c r="C73" s="133">
        <v>12</v>
      </c>
      <c r="D73" s="133">
        <f>B73/10*C73</f>
        <v>0</v>
      </c>
    </row>
    <row r="74" spans="1:4" ht="14.25">
      <c r="A74" s="129" t="s">
        <v>134</v>
      </c>
      <c r="B74" s="138"/>
      <c r="C74" s="133">
        <v>9</v>
      </c>
      <c r="D74" s="133">
        <f>B74/10*C74</f>
        <v>0</v>
      </c>
    </row>
    <row r="75" spans="1:4" ht="15">
      <c r="A75" s="127" t="s">
        <v>135</v>
      </c>
      <c r="B75" s="138"/>
      <c r="C75" s="133"/>
      <c r="D75" s="135">
        <f>D68+D69+D70+D71+D72+D73+D74</f>
        <v>0</v>
      </c>
    </row>
    <row r="77" spans="1:4" ht="18">
      <c r="A77" s="210" t="s">
        <v>139</v>
      </c>
      <c r="B77" s="210"/>
      <c r="C77" s="210"/>
      <c r="D77" s="210"/>
    </row>
    <row r="78" spans="1:4" s="140" customFormat="1" ht="15">
      <c r="A78" s="122" t="s">
        <v>137</v>
      </c>
      <c r="B78" s="123" t="s">
        <v>115</v>
      </c>
      <c r="C78" s="122" t="s">
        <v>116</v>
      </c>
      <c r="D78" s="122" t="s">
        <v>117</v>
      </c>
    </row>
    <row r="79" spans="1:4" s="140" customFormat="1" ht="15">
      <c r="A79" s="124" t="s">
        <v>118</v>
      </c>
      <c r="B79" s="125" t="s">
        <v>119</v>
      </c>
      <c r="C79" s="126" t="s">
        <v>120</v>
      </c>
      <c r="D79" s="126" t="s">
        <v>121</v>
      </c>
    </row>
    <row r="80" spans="1:4" s="140" customFormat="1" ht="15">
      <c r="A80" s="127" t="s">
        <v>122</v>
      </c>
      <c r="B80" s="127"/>
      <c r="C80" s="127"/>
      <c r="D80" s="127"/>
    </row>
    <row r="81" spans="1:4" ht="14.25">
      <c r="A81" s="129" t="s">
        <v>123</v>
      </c>
      <c r="B81" s="133">
        <f>B63+B45+B27+B9</f>
        <v>190.8</v>
      </c>
      <c r="C81" s="133">
        <v>65</v>
      </c>
      <c r="D81" s="133">
        <f>B81/10*C81</f>
        <v>1240.2</v>
      </c>
    </row>
    <row r="82" spans="1:4" ht="14.25">
      <c r="A82" s="129" t="s">
        <v>124</v>
      </c>
      <c r="B82" s="133">
        <f>B64+B46+B28+B10</f>
        <v>57.6</v>
      </c>
      <c r="C82" s="133">
        <v>104</v>
      </c>
      <c r="D82" s="133">
        <f>B82/10*C82</f>
        <v>599.04</v>
      </c>
    </row>
    <row r="83" spans="1:4" ht="14.25">
      <c r="A83" s="129" t="s">
        <v>125</v>
      </c>
      <c r="B83" s="133">
        <f>B65+B47+B29+B11</f>
        <v>7</v>
      </c>
      <c r="C83" s="133">
        <v>60</v>
      </c>
      <c r="D83" s="133">
        <f>B83/10*C83</f>
        <v>42</v>
      </c>
    </row>
    <row r="84" spans="1:4" ht="14.25">
      <c r="A84" s="129" t="s">
        <v>126</v>
      </c>
      <c r="B84" s="133">
        <f>B66+B48+B30+B12</f>
        <v>36.5</v>
      </c>
      <c r="C84" s="133">
        <v>55</v>
      </c>
      <c r="D84" s="133">
        <f>B84/10*C84</f>
        <v>200.75</v>
      </c>
    </row>
    <row r="85" spans="1:4" ht="14.25">
      <c r="A85" s="129" t="s">
        <v>127</v>
      </c>
      <c r="B85" s="133">
        <f>B67+B49+B31+B13</f>
        <v>5.8</v>
      </c>
      <c r="C85" s="133">
        <v>60</v>
      </c>
      <c r="D85" s="133">
        <f>B85/10*C85</f>
        <v>34.8</v>
      </c>
    </row>
    <row r="86" spans="1:4" ht="15">
      <c r="A86" s="127" t="s">
        <v>128</v>
      </c>
      <c r="B86" s="135">
        <f>SUM(B81:B85)</f>
        <v>297.7</v>
      </c>
      <c r="C86" s="133"/>
      <c r="D86" s="135">
        <f>D81+D82+D83+D84+D85</f>
        <v>2116.79</v>
      </c>
    </row>
    <row r="87" spans="1:4" ht="14.25">
      <c r="A87" s="129" t="s">
        <v>129</v>
      </c>
      <c r="B87" s="133">
        <f aca="true" t="shared" si="1" ref="B87:B92">B69+B51+B33+B15</f>
        <v>1309.3</v>
      </c>
      <c r="C87" s="133">
        <v>15</v>
      </c>
      <c r="D87" s="133">
        <f>B87/10*C87</f>
        <v>1963.95</v>
      </c>
    </row>
    <row r="88" spans="1:4" ht="14.25">
      <c r="A88" s="129" t="s">
        <v>130</v>
      </c>
      <c r="B88" s="133">
        <f t="shared" si="1"/>
        <v>25100</v>
      </c>
      <c r="C88" s="133">
        <v>3.5</v>
      </c>
      <c r="D88" s="133">
        <f>B88*C88/1000</f>
        <v>87.85</v>
      </c>
    </row>
    <row r="89" spans="1:4" ht="14.25">
      <c r="A89" s="129" t="s">
        <v>131</v>
      </c>
      <c r="B89" s="133">
        <f t="shared" si="1"/>
        <v>0</v>
      </c>
      <c r="C89" s="133">
        <v>37.5</v>
      </c>
      <c r="D89" s="133">
        <f>B89/10*C89</f>
        <v>0</v>
      </c>
    </row>
    <row r="90" spans="1:4" ht="14.25">
      <c r="A90" s="129" t="s">
        <v>132</v>
      </c>
      <c r="B90" s="133">
        <f t="shared" si="1"/>
        <v>0</v>
      </c>
      <c r="C90" s="133">
        <v>10</v>
      </c>
      <c r="D90" s="133">
        <f>B90/10*C90</f>
        <v>0</v>
      </c>
    </row>
    <row r="91" spans="1:4" ht="14.25">
      <c r="A91" s="129" t="s">
        <v>133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134</v>
      </c>
      <c r="B92" s="133">
        <f t="shared" si="1"/>
        <v>0</v>
      </c>
      <c r="C92" s="133">
        <v>9</v>
      </c>
      <c r="D92" s="133">
        <f>B92/10*C92</f>
        <v>0</v>
      </c>
    </row>
    <row r="93" spans="1:4" ht="15">
      <c r="A93" s="127" t="s">
        <v>135</v>
      </c>
      <c r="B93" s="133"/>
      <c r="C93" s="133"/>
      <c r="D93" s="141">
        <f>D86+D87+D88+D89+D90+D91+D92</f>
        <v>4168.59</v>
      </c>
    </row>
    <row r="95" ht="12.75">
      <c r="A95" s="119" t="s">
        <v>204</v>
      </c>
    </row>
    <row r="97" spans="1:3" ht="12.75">
      <c r="A97" s="142" t="s">
        <v>147</v>
      </c>
      <c r="B97" s="156"/>
      <c r="C97" s="155" t="s">
        <v>165</v>
      </c>
    </row>
    <row r="98" spans="1:4" ht="12.75">
      <c r="A98" s="142" t="s">
        <v>166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J278"/>
  <sheetViews>
    <sheetView zoomScalePageLayoutView="0" workbookViewId="0" topLeftCell="A1">
      <selection activeCell="L117" sqref="L117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6"/>
      <c r="C1" s="186"/>
      <c r="D1" s="186"/>
      <c r="E1" s="186"/>
      <c r="F1" s="186"/>
      <c r="G1" s="186"/>
      <c r="H1" s="186"/>
      <c r="I1" s="186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206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108</v>
      </c>
      <c r="E5" s="11" t="s">
        <v>198</v>
      </c>
      <c r="F5" s="4" t="s">
        <v>200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153</v>
      </c>
      <c r="D6" s="48" t="s">
        <v>154</v>
      </c>
      <c r="E6" s="48" t="s">
        <v>207</v>
      </c>
      <c r="F6" s="47" t="s">
        <v>207</v>
      </c>
      <c r="G6" s="49" t="s">
        <v>208</v>
      </c>
      <c r="H6" s="49" t="s">
        <v>209</v>
      </c>
      <c r="I6" s="50" t="s">
        <v>210</v>
      </c>
    </row>
    <row r="7" spans="1:9" ht="26.25">
      <c r="A7" s="198">
        <v>1</v>
      </c>
      <c r="B7" s="51" t="s">
        <v>5</v>
      </c>
      <c r="C7" s="52">
        <v>728</v>
      </c>
      <c r="D7" s="53">
        <v>516</v>
      </c>
      <c r="E7" s="53"/>
      <c r="F7" s="54"/>
      <c r="G7" s="55" t="e">
        <f>F7/E7*100</f>
        <v>#DIV/0!</v>
      </c>
      <c r="H7" s="56">
        <f>F7/D7*100</f>
        <v>0</v>
      </c>
      <c r="I7" s="57">
        <f>F7/C7*100</f>
        <v>0</v>
      </c>
    </row>
    <row r="8" spans="1:9" ht="15">
      <c r="A8" s="199"/>
      <c r="B8" s="7" t="s">
        <v>6</v>
      </c>
      <c r="C8" s="6">
        <v>6</v>
      </c>
      <c r="D8" s="10">
        <v>2</v>
      </c>
      <c r="E8" s="10"/>
      <c r="F8" s="6"/>
      <c r="G8" s="20" t="e">
        <f>F8/E8*100</f>
        <v>#DIV/0!</v>
      </c>
      <c r="H8" s="21">
        <f aca="true" t="shared" si="0" ref="H8:H74">F8/D8*100</f>
        <v>0</v>
      </c>
      <c r="I8" s="58">
        <f aca="true" t="shared" si="1" ref="I8:I74">F8/C8*100</f>
        <v>0</v>
      </c>
    </row>
    <row r="9" spans="1:9" ht="15">
      <c r="A9" s="199"/>
      <c r="B9" s="40" t="s">
        <v>106</v>
      </c>
      <c r="C9" s="41">
        <v>0</v>
      </c>
      <c r="D9" s="42">
        <v>0</v>
      </c>
      <c r="E9" s="42"/>
      <c r="F9" s="43"/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200"/>
      <c r="B10" s="59" t="s">
        <v>7</v>
      </c>
      <c r="C10" s="60">
        <v>38</v>
      </c>
      <c r="D10" s="61">
        <v>-9</v>
      </c>
      <c r="E10" s="61"/>
      <c r="F10" s="60"/>
      <c r="G10" s="62" t="e">
        <f aca="true" t="shared" si="2" ref="G10:G75">F10/E10*100</f>
        <v>#DIV/0!</v>
      </c>
      <c r="H10" s="63">
        <f t="shared" si="0"/>
        <v>0</v>
      </c>
      <c r="I10" s="64">
        <f t="shared" si="1"/>
        <v>0</v>
      </c>
    </row>
    <row r="11" spans="1:9" ht="15">
      <c r="A11" s="198">
        <v>2</v>
      </c>
      <c r="B11" s="65" t="s">
        <v>8</v>
      </c>
      <c r="C11" s="52">
        <v>452</v>
      </c>
      <c r="D11" s="53">
        <v>303</v>
      </c>
      <c r="E11" s="53"/>
      <c r="F11" s="53"/>
      <c r="G11" s="55" t="e">
        <f t="shared" si="2"/>
        <v>#DIV/0!</v>
      </c>
      <c r="H11" s="56">
        <f t="shared" si="0"/>
        <v>0</v>
      </c>
      <c r="I11" s="57">
        <f t="shared" si="1"/>
        <v>0</v>
      </c>
    </row>
    <row r="12" spans="1:9" ht="15">
      <c r="A12" s="199"/>
      <c r="B12" s="7" t="s">
        <v>9</v>
      </c>
      <c r="C12" s="6">
        <v>432</v>
      </c>
      <c r="D12" s="10">
        <v>294</v>
      </c>
      <c r="E12" s="10"/>
      <c r="F12" s="10"/>
      <c r="G12" s="20" t="e">
        <f t="shared" si="2"/>
        <v>#DIV/0!</v>
      </c>
      <c r="H12" s="21">
        <f t="shared" si="0"/>
        <v>0</v>
      </c>
      <c r="I12" s="58">
        <f t="shared" si="1"/>
        <v>0</v>
      </c>
    </row>
    <row r="13" spans="1:9" ht="15">
      <c r="A13" s="199"/>
      <c r="B13" s="7" t="s">
        <v>10</v>
      </c>
      <c r="C13" s="6">
        <v>20</v>
      </c>
      <c r="D13" s="10">
        <v>9</v>
      </c>
      <c r="E13" s="10"/>
      <c r="F13" s="10"/>
      <c r="G13" s="20" t="e">
        <f t="shared" si="2"/>
        <v>#DIV/0!</v>
      </c>
      <c r="H13" s="21">
        <f t="shared" si="0"/>
        <v>0</v>
      </c>
      <c r="I13" s="58">
        <f t="shared" si="1"/>
        <v>0</v>
      </c>
    </row>
    <row r="14" spans="1:9" ht="15">
      <c r="A14" s="199"/>
      <c r="B14" s="7" t="s">
        <v>11</v>
      </c>
      <c r="C14" s="6">
        <v>8</v>
      </c>
      <c r="D14" s="10">
        <v>5</v>
      </c>
      <c r="E14" s="10"/>
      <c r="F14" s="10"/>
      <c r="G14" s="20" t="e">
        <f t="shared" si="2"/>
        <v>#DIV/0!</v>
      </c>
      <c r="H14" s="21">
        <f t="shared" si="0"/>
        <v>0</v>
      </c>
      <c r="I14" s="58">
        <f t="shared" si="1"/>
        <v>0</v>
      </c>
    </row>
    <row r="15" spans="1:9" ht="26.25">
      <c r="A15" s="199"/>
      <c r="B15" s="8" t="s">
        <v>12</v>
      </c>
      <c r="C15" s="6">
        <v>399</v>
      </c>
      <c r="D15" s="10">
        <v>299</v>
      </c>
      <c r="E15" s="10">
        <f>E12+E14</f>
        <v>0</v>
      </c>
      <c r="F15" s="10">
        <f>F12+F14</f>
        <v>0</v>
      </c>
      <c r="G15" s="20" t="e">
        <f t="shared" si="2"/>
        <v>#DIV/0!</v>
      </c>
      <c r="H15" s="21">
        <f t="shared" si="0"/>
        <v>0</v>
      </c>
      <c r="I15" s="58">
        <f t="shared" si="1"/>
        <v>0</v>
      </c>
    </row>
    <row r="16" spans="1:9" ht="26.25">
      <c r="A16" s="199"/>
      <c r="B16" s="24" t="s">
        <v>13</v>
      </c>
      <c r="C16" s="25">
        <f>C14/C15</f>
        <v>0.020050125313283207</v>
      </c>
      <c r="D16" s="26">
        <v>0.016722408026755852</v>
      </c>
      <c r="E16" s="26" t="e">
        <f>E14/E15</f>
        <v>#DIV/0!</v>
      </c>
      <c r="F16" s="27" t="e">
        <f>F14/F15</f>
        <v>#DIV/0!</v>
      </c>
      <c r="G16" s="20" t="e">
        <f t="shared" si="2"/>
        <v>#DIV/0!</v>
      </c>
      <c r="H16" s="21" t="e">
        <f t="shared" si="0"/>
        <v>#DIV/0!</v>
      </c>
      <c r="I16" s="58" t="e">
        <f t="shared" si="1"/>
        <v>#DIV/0!</v>
      </c>
    </row>
    <row r="17" spans="1:9" ht="15.75" thickBot="1">
      <c r="A17" s="200"/>
      <c r="B17" s="66" t="s">
        <v>14</v>
      </c>
      <c r="C17" s="67">
        <f>C13/C15</f>
        <v>0.05012531328320802</v>
      </c>
      <c r="D17" s="68">
        <v>0.030100334448160536</v>
      </c>
      <c r="E17" s="68" t="e">
        <f>E13/E15</f>
        <v>#DIV/0!</v>
      </c>
      <c r="F17" s="69" t="e">
        <f>F13/F15</f>
        <v>#DIV/0!</v>
      </c>
      <c r="G17" s="62" t="e">
        <f t="shared" si="2"/>
        <v>#DIV/0!</v>
      </c>
      <c r="H17" s="63" t="e">
        <f t="shared" si="0"/>
        <v>#DIV/0!</v>
      </c>
      <c r="I17" s="64" t="e">
        <f t="shared" si="1"/>
        <v>#DIV/0!</v>
      </c>
    </row>
    <row r="18" spans="1:9" ht="15">
      <c r="A18" s="198">
        <v>3</v>
      </c>
      <c r="B18" s="65" t="s">
        <v>15</v>
      </c>
      <c r="C18" s="52">
        <v>18500</v>
      </c>
      <c r="D18" s="53">
        <v>17960</v>
      </c>
      <c r="E18" s="53"/>
      <c r="F18" s="54"/>
      <c r="G18" s="55" t="e">
        <f t="shared" si="2"/>
        <v>#DIV/0!</v>
      </c>
      <c r="H18" s="56">
        <f t="shared" si="0"/>
        <v>0</v>
      </c>
      <c r="I18" s="57">
        <f t="shared" si="1"/>
        <v>0</v>
      </c>
    </row>
    <row r="19" spans="1:9" ht="26.25" thickBot="1">
      <c r="A19" s="200"/>
      <c r="B19" s="70" t="s">
        <v>16</v>
      </c>
      <c r="C19" s="71">
        <f>C18/C12/6*1000</f>
        <v>7137.3456790123455</v>
      </c>
      <c r="D19" s="72">
        <v>10181.405895691609</v>
      </c>
      <c r="E19" s="72" t="e">
        <f>E18/E12/6*1000</f>
        <v>#DIV/0!</v>
      </c>
      <c r="F19" s="73" t="e">
        <f>F18/F12/6*1000</f>
        <v>#DIV/0!</v>
      </c>
      <c r="G19" s="62" t="e">
        <f t="shared" si="2"/>
        <v>#DIV/0!</v>
      </c>
      <c r="H19" s="63" t="e">
        <f t="shared" si="0"/>
        <v>#DIV/0!</v>
      </c>
      <c r="I19" s="64" t="e">
        <f t="shared" si="1"/>
        <v>#DIV/0!</v>
      </c>
    </row>
    <row r="20" spans="1:9" ht="26.25">
      <c r="A20" s="198">
        <v>4</v>
      </c>
      <c r="B20" s="51" t="s">
        <v>20</v>
      </c>
      <c r="C20" s="52">
        <v>45300</v>
      </c>
      <c r="D20" s="53">
        <v>26420.6</v>
      </c>
      <c r="E20" s="53"/>
      <c r="F20" s="74"/>
      <c r="G20" s="55" t="e">
        <f t="shared" si="2"/>
        <v>#DIV/0!</v>
      </c>
      <c r="H20" s="56">
        <f t="shared" si="0"/>
        <v>0</v>
      </c>
      <c r="I20" s="57">
        <f t="shared" si="1"/>
        <v>0</v>
      </c>
    </row>
    <row r="21" spans="1:9" ht="15.75" thickBot="1">
      <c r="A21" s="200"/>
      <c r="B21" s="75" t="s">
        <v>17</v>
      </c>
      <c r="C21" s="76">
        <f>C20/C7/6*1000</f>
        <v>10370.87912087912</v>
      </c>
      <c r="D21" s="77">
        <v>8533.785529715762</v>
      </c>
      <c r="E21" s="77" t="e">
        <f>E20/E7/6*1000</f>
        <v>#DIV/0!</v>
      </c>
      <c r="F21" s="78" t="e">
        <f>F20/F7/6*1000</f>
        <v>#DIV/0!</v>
      </c>
      <c r="G21" s="62" t="e">
        <f t="shared" si="2"/>
        <v>#DIV/0!</v>
      </c>
      <c r="H21" s="63" t="e">
        <f t="shared" si="0"/>
        <v>#DIV/0!</v>
      </c>
      <c r="I21" s="79" t="e">
        <f t="shared" si="1"/>
        <v>#DIV/0!</v>
      </c>
    </row>
    <row r="22" spans="1:9" ht="39">
      <c r="A22" s="198">
        <v>5</v>
      </c>
      <c r="B22" s="80" t="s">
        <v>18</v>
      </c>
      <c r="C22" s="52">
        <v>45</v>
      </c>
      <c r="D22" s="53">
        <v>11</v>
      </c>
      <c r="E22" s="53"/>
      <c r="F22" s="74"/>
      <c r="G22" s="55" t="e">
        <f t="shared" si="2"/>
        <v>#DIV/0!</v>
      </c>
      <c r="H22" s="56">
        <f t="shared" si="0"/>
        <v>0</v>
      </c>
      <c r="I22" s="81">
        <f t="shared" si="1"/>
        <v>0</v>
      </c>
    </row>
    <row r="23" spans="1:9" ht="27" thickBot="1">
      <c r="A23" s="200"/>
      <c r="B23" s="82" t="s">
        <v>21</v>
      </c>
      <c r="C23" s="71">
        <f>C22/C7*100</f>
        <v>6.181318681318682</v>
      </c>
      <c r="D23" s="72">
        <v>2.131782945736434</v>
      </c>
      <c r="E23" s="72" t="e">
        <f>E22/E7*100</f>
        <v>#DIV/0!</v>
      </c>
      <c r="F23" s="83" t="e">
        <f>F22/F7*100</f>
        <v>#DIV/0!</v>
      </c>
      <c r="G23" s="62" t="e">
        <f t="shared" si="2"/>
        <v>#DIV/0!</v>
      </c>
      <c r="H23" s="63" t="e">
        <f t="shared" si="0"/>
        <v>#DIV/0!</v>
      </c>
      <c r="I23" s="79" t="e">
        <f t="shared" si="1"/>
        <v>#DIV/0!</v>
      </c>
    </row>
    <row r="24" spans="1:9" ht="36.75" customHeight="1">
      <c r="A24" s="207">
        <v>6</v>
      </c>
      <c r="B24" s="99" t="s">
        <v>19</v>
      </c>
      <c r="C24" s="96">
        <f>C25+C26+C27+C28+C29+C30+C31+C32+C33</f>
        <v>0</v>
      </c>
      <c r="D24" s="97">
        <v>0</v>
      </c>
      <c r="E24" s="97">
        <f>E25+E26+E27+E28+E29+E30+E31+E32+E33</f>
        <v>0</v>
      </c>
      <c r="F24" s="96">
        <f>F25+F26+F27+F28+F29+F30+F31+F32+F33</f>
        <v>0</v>
      </c>
      <c r="G24" s="55" t="e">
        <f t="shared" si="2"/>
        <v>#DIV/0!</v>
      </c>
      <c r="H24" s="56" t="e">
        <f t="shared" si="0"/>
        <v>#DIV/0!</v>
      </c>
      <c r="I24" s="81" t="e">
        <f t="shared" si="1"/>
        <v>#DIV/0!</v>
      </c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150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26.25">
      <c r="A31" s="208"/>
      <c r="B31" s="8" t="s">
        <v>27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150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8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18405.8</v>
      </c>
      <c r="D44" s="34">
        <v>10892.394999999999</v>
      </c>
      <c r="E44" s="34">
        <f>SUM(E45:E47)</f>
        <v>0</v>
      </c>
      <c r="F44" s="34">
        <f>SUM(F45:F47)</f>
        <v>10892.394999999999</v>
      </c>
      <c r="G44" s="20" t="e">
        <f t="shared" si="2"/>
        <v>#DIV/0!</v>
      </c>
      <c r="H44" s="21">
        <f t="shared" si="0"/>
        <v>100</v>
      </c>
      <c r="I44" s="84">
        <f t="shared" si="1"/>
        <v>59.17914461745754</v>
      </c>
    </row>
    <row r="45" spans="1:9" ht="15">
      <c r="A45" s="208"/>
      <c r="B45" s="7" t="s">
        <v>146</v>
      </c>
      <c r="C45" s="6">
        <v>1761.8</v>
      </c>
      <c r="D45" s="10">
        <v>799.7999999999998</v>
      </c>
      <c r="E45" s="10"/>
      <c r="F45" s="34">
        <f>'2 вал.прод'!D21</f>
        <v>799.7999999999998</v>
      </c>
      <c r="G45" s="20" t="e">
        <f t="shared" si="2"/>
        <v>#DIV/0!</v>
      </c>
      <c r="H45" s="21">
        <f t="shared" si="0"/>
        <v>100</v>
      </c>
      <c r="I45" s="84">
        <f t="shared" si="1"/>
        <v>45.396753320467695</v>
      </c>
    </row>
    <row r="46" spans="1:9" ht="15">
      <c r="A46" s="208"/>
      <c r="B46" s="7" t="s">
        <v>40</v>
      </c>
      <c r="C46" s="6">
        <v>0</v>
      </c>
      <c r="D46" s="10">
        <v>40.550000000000004</v>
      </c>
      <c r="E46" s="10"/>
      <c r="F46" s="34">
        <f>'2 вал.прод'!D57</f>
        <v>40.550000000000004</v>
      </c>
      <c r="G46" s="20" t="e">
        <f t="shared" si="2"/>
        <v>#DIV/0!</v>
      </c>
      <c r="H46" s="21">
        <f t="shared" si="0"/>
        <v>100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16644</v>
      </c>
      <c r="D47" s="10">
        <v>10052.044999999998</v>
      </c>
      <c r="E47" s="10"/>
      <c r="F47" s="34">
        <f>'2 вал.прод'!D39</f>
        <v>10052.044999999998</v>
      </c>
      <c r="G47" s="20" t="e">
        <f t="shared" si="2"/>
        <v>#DIV/0!</v>
      </c>
      <c r="H47" s="21">
        <f t="shared" si="0"/>
        <v>100</v>
      </c>
      <c r="I47" s="84">
        <f t="shared" si="1"/>
        <v>60.39440639269406</v>
      </c>
    </row>
    <row r="48" spans="1:9" ht="15">
      <c r="A48" s="208"/>
      <c r="B48" s="28" t="s">
        <v>42</v>
      </c>
      <c r="C48" s="33">
        <f>C44+C34</f>
        <v>18405.8</v>
      </c>
      <c r="D48" s="34">
        <v>10892.394999999999</v>
      </c>
      <c r="E48" s="34">
        <f>E44+E34</f>
        <v>0</v>
      </c>
      <c r="F48" s="30">
        <f>F44+F34</f>
        <v>10892.394999999999</v>
      </c>
      <c r="G48" s="20" t="e">
        <f t="shared" si="2"/>
        <v>#DIV/0!</v>
      </c>
      <c r="H48" s="21">
        <f t="shared" si="0"/>
        <v>100</v>
      </c>
      <c r="I48" s="84">
        <f t="shared" si="1"/>
        <v>59.17914461745754</v>
      </c>
    </row>
    <row r="49" spans="1:9" ht="15">
      <c r="A49" s="208"/>
      <c r="B49" s="29" t="s">
        <v>17</v>
      </c>
      <c r="C49" s="22">
        <f>C48/C7/6*1000</f>
        <v>4213.782051282052</v>
      </c>
      <c r="D49" s="23">
        <v>3518.215439276485</v>
      </c>
      <c r="E49" s="23" t="e">
        <f>E48/E7/6*1000</f>
        <v>#DIV/0!</v>
      </c>
      <c r="F49" s="32" t="e">
        <f>F48/F7/6*1000</f>
        <v>#DIV/0!</v>
      </c>
      <c r="G49" s="20" t="e">
        <f t="shared" si="2"/>
        <v>#DIV/0!</v>
      </c>
      <c r="H49" s="21" t="e">
        <f t="shared" si="0"/>
        <v>#DIV/0!</v>
      </c>
      <c r="I49" s="84" t="e">
        <f t="shared" si="1"/>
        <v>#DIV/0!</v>
      </c>
    </row>
    <row r="50" spans="1:9" ht="15">
      <c r="A50" s="208"/>
      <c r="B50" s="40" t="s">
        <v>110</v>
      </c>
      <c r="C50" s="44"/>
      <c r="D50" s="45">
        <v>5198.700000000001</v>
      </c>
      <c r="E50" s="45"/>
      <c r="F50" s="46">
        <f>'2 вал.прод'!D87</f>
        <v>5198.700000000001</v>
      </c>
      <c r="G50" s="20" t="e">
        <f>F50/E50*100</f>
        <v>#DIV/0!</v>
      </c>
      <c r="H50" s="21">
        <f>F50/D50*100</f>
        <v>100</v>
      </c>
      <c r="I50" s="84" t="e">
        <f>F50/C50*100</f>
        <v>#DIV/0!</v>
      </c>
    </row>
    <row r="51" spans="1:9" ht="15.75" thickBot="1">
      <c r="A51" s="209"/>
      <c r="B51" s="85" t="s">
        <v>111</v>
      </c>
      <c r="C51" s="86"/>
      <c r="D51" s="87">
        <v>5512.2699999999995</v>
      </c>
      <c r="E51" s="87"/>
      <c r="F51" s="88">
        <f>'2 вал.прод'!D86</f>
        <v>5512.2699999999995</v>
      </c>
      <c r="G51" s="62" t="e">
        <f>F51/E51*100</f>
        <v>#DIV/0!</v>
      </c>
      <c r="H51" s="63">
        <f>F51/D51*100</f>
        <v>100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55.43915662650602</v>
      </c>
      <c r="D52" s="91">
        <v>43.052944664031614</v>
      </c>
      <c r="E52" s="91" t="e">
        <f>E48/E53</f>
        <v>#DIV/0!</v>
      </c>
      <c r="F52" s="92" t="e">
        <f>F48/F53</f>
        <v>#DIV/0!</v>
      </c>
      <c r="G52" s="55" t="e">
        <f t="shared" si="2"/>
        <v>#DIV/0!</v>
      </c>
      <c r="H52" s="56" t="e">
        <f t="shared" si="0"/>
        <v>#DIV/0!</v>
      </c>
      <c r="I52" s="81" t="e">
        <f t="shared" si="1"/>
        <v>#DIV/0!</v>
      </c>
    </row>
    <row r="53" spans="1:9" ht="52.5" thickBot="1">
      <c r="A53" s="200"/>
      <c r="B53" s="93" t="s">
        <v>44</v>
      </c>
      <c r="C53" s="60">
        <v>332</v>
      </c>
      <c r="D53" s="61">
        <v>253</v>
      </c>
      <c r="E53" s="61"/>
      <c r="F53" s="61"/>
      <c r="G53" s="62" t="e">
        <f t="shared" si="2"/>
        <v>#DIV/0!</v>
      </c>
      <c r="H53" s="63">
        <f t="shared" si="0"/>
        <v>0</v>
      </c>
      <c r="I53" s="79">
        <f t="shared" si="1"/>
        <v>0</v>
      </c>
    </row>
    <row r="54" spans="1:9" ht="15">
      <c r="A54" s="198">
        <v>8</v>
      </c>
      <c r="B54" s="94" t="s">
        <v>45</v>
      </c>
      <c r="C54" s="52">
        <v>4722</v>
      </c>
      <c r="D54" s="53">
        <v>7600</v>
      </c>
      <c r="E54" s="53"/>
      <c r="F54" s="53"/>
      <c r="G54" s="55" t="e">
        <f t="shared" si="2"/>
        <v>#DIV/0!</v>
      </c>
      <c r="H54" s="56">
        <f t="shared" si="0"/>
        <v>0</v>
      </c>
      <c r="I54" s="81">
        <f t="shared" si="1"/>
        <v>0</v>
      </c>
    </row>
    <row r="55" spans="1:9" ht="15.75" thickBot="1">
      <c r="A55" s="200"/>
      <c r="B55" s="75" t="s">
        <v>17</v>
      </c>
      <c r="C55" s="71">
        <f>C54/C7/6*1000</f>
        <v>1081.043956043956</v>
      </c>
      <c r="D55" s="72">
        <v>2454.780361757106</v>
      </c>
      <c r="E55" s="72" t="e">
        <f>E54/E7/6*1000</f>
        <v>#DIV/0!</v>
      </c>
      <c r="F55" s="83" t="e">
        <f>F54/F7/6*1000</f>
        <v>#DIV/0!</v>
      </c>
      <c r="G55" s="62" t="e">
        <f t="shared" si="2"/>
        <v>#DIV/0!</v>
      </c>
      <c r="H55" s="63" t="e">
        <f t="shared" si="0"/>
        <v>#DIV/0!</v>
      </c>
      <c r="I55" s="79" t="e">
        <f t="shared" si="1"/>
        <v>#DIV/0!</v>
      </c>
    </row>
    <row r="56" spans="1:9" ht="15">
      <c r="A56" s="198">
        <v>9</v>
      </c>
      <c r="B56" s="95" t="s">
        <v>46</v>
      </c>
      <c r="C56" s="96">
        <f>C58+C66+C67+C68+C69+C72+C73+C74+C75+C76+C77+C78</f>
        <v>341.5</v>
      </c>
      <c r="D56" s="97">
        <v>2403</v>
      </c>
      <c r="E56" s="97">
        <f>E58+E66+E67+E68+E69+E72+E73+E74+E75+E76+E77+E78</f>
        <v>0</v>
      </c>
      <c r="F56" s="98">
        <f>F58+F66+F67+F68+F69+F72+F73+F74+F75+F76+F77+F78</f>
        <v>0</v>
      </c>
      <c r="G56" s="55" t="e">
        <f t="shared" si="2"/>
        <v>#DIV/0!</v>
      </c>
      <c r="H56" s="56">
        <f t="shared" si="0"/>
        <v>0</v>
      </c>
      <c r="I56" s="81">
        <f t="shared" si="1"/>
        <v>0</v>
      </c>
    </row>
    <row r="57" spans="1:9" ht="15">
      <c r="A57" s="199"/>
      <c r="B57" s="29" t="s">
        <v>17</v>
      </c>
      <c r="C57" s="22">
        <f>C56/C7*1000/6</f>
        <v>78.18223443223444</v>
      </c>
      <c r="D57" s="23">
        <v>776.1627906976745</v>
      </c>
      <c r="E57" s="23" t="e">
        <f>E56/E7*1000/6</f>
        <v>#DIV/0!</v>
      </c>
      <c r="F57" s="32" t="e">
        <f>F56/F7*1000/6</f>
        <v>#DIV/0!</v>
      </c>
      <c r="G57" s="20" t="e">
        <f t="shared" si="2"/>
        <v>#DIV/0!</v>
      </c>
      <c r="H57" s="21" t="e">
        <f t="shared" si="0"/>
        <v>#DIV/0!</v>
      </c>
      <c r="I57" s="84" t="e">
        <f t="shared" si="1"/>
        <v>#DIV/0!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35.5</v>
      </c>
      <c r="D67" s="10">
        <v>925</v>
      </c>
      <c r="E67" s="10"/>
      <c r="F67" s="13"/>
      <c r="G67" s="20" t="e">
        <f t="shared" si="2"/>
        <v>#DIV/0!</v>
      </c>
      <c r="H67" s="21">
        <f t="shared" si="0"/>
        <v>0</v>
      </c>
      <c r="I67" s="84">
        <f t="shared" si="1"/>
        <v>0</v>
      </c>
    </row>
    <row r="68" spans="1:9" ht="15">
      <c r="A68" s="199"/>
      <c r="B68" s="7" t="s">
        <v>57</v>
      </c>
      <c r="C68" s="6">
        <v>0</v>
      </c>
      <c r="D68" s="10">
        <v>250</v>
      </c>
      <c r="E68" s="10"/>
      <c r="F68" s="13"/>
      <c r="G68" s="20" t="e">
        <f t="shared" si="2"/>
        <v>#DIV/0!</v>
      </c>
      <c r="H68" s="21">
        <f t="shared" si="0"/>
        <v>0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300</v>
      </c>
      <c r="D69" s="34">
        <v>1040</v>
      </c>
      <c r="E69" s="34">
        <f>E70+E71</f>
        <v>0</v>
      </c>
      <c r="F69" s="30">
        <f>F70+F71</f>
        <v>0</v>
      </c>
      <c r="G69" s="20" t="e">
        <f t="shared" si="2"/>
        <v>#DIV/0!</v>
      </c>
      <c r="H69" s="21">
        <f t="shared" si="0"/>
        <v>0</v>
      </c>
      <c r="I69" s="84">
        <f t="shared" si="1"/>
        <v>0</v>
      </c>
    </row>
    <row r="70" spans="1:9" ht="15">
      <c r="A70" s="199"/>
      <c r="B70" s="7" t="s">
        <v>59</v>
      </c>
      <c r="C70" s="6">
        <v>200</v>
      </c>
      <c r="D70" s="10">
        <v>640</v>
      </c>
      <c r="E70" s="10"/>
      <c r="F70" s="13"/>
      <c r="G70" s="20" t="e">
        <f t="shared" si="2"/>
        <v>#DIV/0!</v>
      </c>
      <c r="H70" s="21">
        <f t="shared" si="0"/>
        <v>0</v>
      </c>
      <c r="I70" s="84">
        <f t="shared" si="1"/>
        <v>0</v>
      </c>
    </row>
    <row r="71" spans="1:9" ht="15">
      <c r="A71" s="199"/>
      <c r="B71" s="7" t="s">
        <v>60</v>
      </c>
      <c r="C71" s="6">
        <v>100</v>
      </c>
      <c r="D71" s="15">
        <v>400</v>
      </c>
      <c r="E71" s="10"/>
      <c r="F71" s="13"/>
      <c r="G71" s="20" t="e">
        <f t="shared" si="2"/>
        <v>#DIV/0!</v>
      </c>
      <c r="H71" s="21">
        <f t="shared" si="0"/>
        <v>0</v>
      </c>
      <c r="I71" s="84">
        <f t="shared" si="1"/>
        <v>0</v>
      </c>
    </row>
    <row r="72" spans="1:9" ht="15">
      <c r="A72" s="199"/>
      <c r="B72" s="7" t="s">
        <v>61</v>
      </c>
      <c r="C72" s="6">
        <v>1</v>
      </c>
      <c r="D72" s="10">
        <v>2</v>
      </c>
      <c r="E72" s="10"/>
      <c r="F72" s="13"/>
      <c r="G72" s="20" t="e">
        <f t="shared" si="2"/>
        <v>#DIV/0!</v>
      </c>
      <c r="H72" s="21">
        <f t="shared" si="0"/>
        <v>0</v>
      </c>
      <c r="I72" s="84">
        <f t="shared" si="1"/>
        <v>0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25</v>
      </c>
      <c r="E74" s="10"/>
      <c r="F74" s="10"/>
      <c r="G74" s="20" t="e">
        <f t="shared" si="2"/>
        <v>#DIV/0!</v>
      </c>
      <c r="H74" s="21">
        <f t="shared" si="0"/>
        <v>0</v>
      </c>
      <c r="I74" s="84">
        <f t="shared" si="1"/>
        <v>0</v>
      </c>
    </row>
    <row r="75" spans="1:9" ht="15">
      <c r="A75" s="199"/>
      <c r="B75" s="7" t="s">
        <v>64</v>
      </c>
      <c r="C75" s="6"/>
      <c r="D75" s="10">
        <v>161</v>
      </c>
      <c r="E75" s="10"/>
      <c r="F75" s="13"/>
      <c r="G75" s="20" t="e">
        <f t="shared" si="2"/>
        <v>#DIV/0!</v>
      </c>
      <c r="H75" s="21">
        <f aca="true" t="shared" si="3" ref="H75:H119">F75/D75*100</f>
        <v>0</v>
      </c>
      <c r="I75" s="84" t="e">
        <f aca="true" t="shared" si="4" ref="I75:I119">F75/C75*100</f>
        <v>#DIV/0!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159</v>
      </c>
      <c r="C78" s="60">
        <v>2</v>
      </c>
      <c r="D78" s="61">
        <v>0</v>
      </c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1230</v>
      </c>
      <c r="E79" s="97">
        <f>E80+E81</f>
        <v>0</v>
      </c>
      <c r="F79" s="100">
        <f>F80+F81</f>
        <v>0</v>
      </c>
      <c r="G79" s="55" t="e">
        <f t="shared" si="5"/>
        <v>#DIV/0!</v>
      </c>
      <c r="H79" s="56">
        <f t="shared" si="3"/>
        <v>0</v>
      </c>
      <c r="I79" s="81">
        <f t="shared" si="4"/>
        <v>0</v>
      </c>
      <c r="J79" s="3"/>
    </row>
    <row r="80" spans="1:10" ht="15">
      <c r="A80" s="195"/>
      <c r="B80" s="7" t="s">
        <v>68</v>
      </c>
      <c r="C80" s="6">
        <v>0</v>
      </c>
      <c r="D80" s="10">
        <v>50</v>
      </c>
      <c r="E80" s="10"/>
      <c r="F80" s="16"/>
      <c r="G80" s="20" t="e">
        <f t="shared" si="5"/>
        <v>#DIV/0!</v>
      </c>
      <c r="H80" s="21">
        <f t="shared" si="3"/>
        <v>0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1180</v>
      </c>
      <c r="E81" s="10"/>
      <c r="F81" s="16"/>
      <c r="G81" s="20" t="e">
        <f t="shared" si="5"/>
        <v>#DIV/0!</v>
      </c>
      <c r="H81" s="21">
        <f t="shared" si="3"/>
        <v>0</v>
      </c>
      <c r="I81" s="84">
        <f t="shared" si="4"/>
        <v>0</v>
      </c>
      <c r="J81" s="3"/>
    </row>
    <row r="82" spans="1:10" ht="39.75" thickBot="1">
      <c r="A82" s="196"/>
      <c r="B82" s="93" t="s">
        <v>70</v>
      </c>
      <c r="C82" s="60">
        <v>0</v>
      </c>
      <c r="D82" s="61">
        <v>42</v>
      </c>
      <c r="E82" s="61"/>
      <c r="F82" s="101"/>
      <c r="G82" s="62" t="e">
        <f t="shared" si="5"/>
        <v>#DIV/0!</v>
      </c>
      <c r="H82" s="63">
        <f t="shared" si="3"/>
        <v>0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/>
      <c r="F83" s="102"/>
      <c r="G83" s="55" t="e">
        <f t="shared" si="5"/>
        <v>#DIV/0!</v>
      </c>
      <c r="H83" s="56">
        <f t="shared" si="3"/>
        <v>0</v>
      </c>
      <c r="I83" s="81">
        <f t="shared" si="4"/>
        <v>0</v>
      </c>
      <c r="J83" s="3"/>
    </row>
    <row r="84" spans="1:10" ht="26.25">
      <c r="A84" s="195"/>
      <c r="B84" s="24" t="s">
        <v>72</v>
      </c>
      <c r="C84" s="35">
        <f>C83/C7</f>
        <v>13.585164835164836</v>
      </c>
      <c r="D84" s="36">
        <v>25.28875968992248</v>
      </c>
      <c r="E84" s="36" t="e">
        <f>E83/E7</f>
        <v>#DIV/0!</v>
      </c>
      <c r="F84" s="37" t="e">
        <f>F83/F7</f>
        <v>#DIV/0!</v>
      </c>
      <c r="G84" s="20" t="e">
        <f t="shared" si="5"/>
        <v>#DIV/0!</v>
      </c>
      <c r="H84" s="21" t="e">
        <f t="shared" si="3"/>
        <v>#DIV/0!</v>
      </c>
      <c r="I84" s="84" t="e">
        <f t="shared" si="4"/>
        <v>#DIV/0!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0.3218637443482259</v>
      </c>
      <c r="E85" s="72" t="e">
        <f>E82/E83*100</f>
        <v>#DIV/0!</v>
      </c>
      <c r="F85" s="103" t="e">
        <f>F82/F83*100</f>
        <v>#DIV/0!</v>
      </c>
      <c r="G85" s="62" t="e">
        <f t="shared" si="5"/>
        <v>#DIV/0!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5</v>
      </c>
      <c r="E86" s="53"/>
      <c r="F86" s="104"/>
      <c r="G86" s="55" t="e">
        <f t="shared" si="5"/>
        <v>#DIV/0!</v>
      </c>
      <c r="H86" s="56">
        <f t="shared" si="3"/>
        <v>0</v>
      </c>
      <c r="I86" s="81">
        <f t="shared" si="4"/>
        <v>0</v>
      </c>
      <c r="J86" s="3"/>
    </row>
    <row r="87" spans="1:10" ht="27" thickBot="1">
      <c r="A87" s="196"/>
      <c r="B87" s="82" t="s">
        <v>75</v>
      </c>
      <c r="C87" s="76">
        <f>C86*1000/C7</f>
        <v>2.7472527472527473</v>
      </c>
      <c r="D87" s="106">
        <v>9.689922480620154</v>
      </c>
      <c r="E87" s="106" t="e">
        <f>E86*1000/E7</f>
        <v>#DIV/0!</v>
      </c>
      <c r="F87" s="106" t="e">
        <f>F86*1000/F7</f>
        <v>#DIV/0!</v>
      </c>
      <c r="G87" s="62" t="e">
        <f t="shared" si="5"/>
        <v>#DIV/0!</v>
      </c>
      <c r="H87" s="63" t="e">
        <f t="shared" si="3"/>
        <v>#DIV/0!</v>
      </c>
      <c r="I87" s="79" t="e">
        <f t="shared" si="4"/>
        <v>#DIV/0!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5</v>
      </c>
      <c r="E88" s="53"/>
      <c r="F88" s="53"/>
      <c r="G88" s="55" t="e">
        <f t="shared" si="5"/>
        <v>#DIV/0!</v>
      </c>
      <c r="H88" s="56">
        <f t="shared" si="3"/>
        <v>0</v>
      </c>
      <c r="I88" s="81">
        <f t="shared" si="4"/>
        <v>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78</v>
      </c>
      <c r="C90" s="76">
        <f>(C88+C89)*1000/C7</f>
        <v>1.3736263736263736</v>
      </c>
      <c r="D90" s="106">
        <v>9.689922480620154</v>
      </c>
      <c r="E90" s="106" t="e">
        <f>(E88+E89)*1000/E7</f>
        <v>#DIV/0!</v>
      </c>
      <c r="F90" s="106" t="e">
        <f>(F88+F89)*1000/F7</f>
        <v>#DIV/0!</v>
      </c>
      <c r="G90" s="62" t="e">
        <f t="shared" si="5"/>
        <v>#DIV/0!</v>
      </c>
      <c r="H90" s="63" t="e">
        <f t="shared" si="3"/>
        <v>#DIV/0!</v>
      </c>
      <c r="I90" s="79" t="e">
        <f t="shared" si="4"/>
        <v>#DIV/0!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/>
      <c r="F91" s="53"/>
      <c r="G91" s="55" t="e">
        <f t="shared" si="5"/>
        <v>#DIV/0!</v>
      </c>
      <c r="H91" s="56">
        <f t="shared" si="3"/>
        <v>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57.17054263565892</v>
      </c>
      <c r="E92" s="72" t="e">
        <f>E91/E7*100</f>
        <v>#DIV/0!</v>
      </c>
      <c r="F92" s="72" t="e">
        <f>F91/F7*100</f>
        <v>#DIV/0!</v>
      </c>
      <c r="G92" s="62" t="e">
        <f t="shared" si="5"/>
        <v>#DIV/0!</v>
      </c>
      <c r="H92" s="63" t="e">
        <f t="shared" si="3"/>
        <v>#DIV/0!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>
        <v>0</v>
      </c>
      <c r="D93" s="53">
        <v>12</v>
      </c>
      <c r="E93" s="158"/>
      <c r="F93" s="158"/>
      <c r="G93" s="55" t="e">
        <f t="shared" si="5"/>
        <v>#DIV/0!</v>
      </c>
      <c r="H93" s="56">
        <f t="shared" si="3"/>
        <v>0</v>
      </c>
      <c r="I93" s="81" t="e">
        <f t="shared" si="4"/>
        <v>#DIV/0!</v>
      </c>
      <c r="J93" s="3"/>
    </row>
    <row r="94" spans="1:10" ht="15">
      <c r="A94" s="195"/>
      <c r="B94" s="7" t="s">
        <v>82</v>
      </c>
      <c r="C94" s="6">
        <v>0</v>
      </c>
      <c r="D94" s="10">
        <v>12</v>
      </c>
      <c r="E94" s="159"/>
      <c r="F94" s="159"/>
      <c r="G94" s="20" t="e">
        <f t="shared" si="5"/>
        <v>#DIV/0!</v>
      </c>
      <c r="H94" s="21">
        <f t="shared" si="3"/>
        <v>0</v>
      </c>
      <c r="I94" s="84" t="e">
        <f t="shared" si="4"/>
        <v>#DIV/0!</v>
      </c>
      <c r="J94" s="3"/>
    </row>
    <row r="95" spans="1:10" ht="15">
      <c r="A95" s="195"/>
      <c r="B95" s="29" t="s">
        <v>83</v>
      </c>
      <c r="C95" s="25" t="e">
        <f>C94/C93</f>
        <v>#DIV/0!</v>
      </c>
      <c r="D95" s="26">
        <v>1</v>
      </c>
      <c r="E95" s="26" t="e">
        <f>E94/E93</f>
        <v>#DIV/0!</v>
      </c>
      <c r="F95" s="26" t="e">
        <f>F94/F93</f>
        <v>#DIV/0!</v>
      </c>
      <c r="G95" s="20" t="e">
        <f t="shared" si="5"/>
        <v>#DIV/0!</v>
      </c>
      <c r="H95" s="21" t="e">
        <f t="shared" si="3"/>
        <v>#DIV/0!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/>
      <c r="F96" s="160"/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 t="e">
        <f>C96/C93</f>
        <v>#DIV/0!</v>
      </c>
      <c r="D97" s="26">
        <v>0</v>
      </c>
      <c r="E97" s="26" t="e">
        <f>E96/E93</f>
        <v>#DIV/0!</v>
      </c>
      <c r="F97" s="25" t="e">
        <f>F96/F93</f>
        <v>#DIV/0!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0</v>
      </c>
      <c r="D98" s="38">
        <v>2325.5813953488373</v>
      </c>
      <c r="E98" s="38" t="e">
        <f>E93*100000/E7</f>
        <v>#DIV/0!</v>
      </c>
      <c r="F98" s="39" t="e">
        <f>F93*100000/F7</f>
        <v>#DIV/0!</v>
      </c>
      <c r="G98" s="20" t="e">
        <f t="shared" si="5"/>
        <v>#DIV/0!</v>
      </c>
      <c r="H98" s="21" t="e">
        <f t="shared" si="3"/>
        <v>#DIV/0!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/>
      <c r="E99" s="161"/>
      <c r="F99" s="162"/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216.4</v>
      </c>
      <c r="E100" s="110"/>
      <c r="F100" s="109"/>
      <c r="G100" s="111" t="e">
        <f t="shared" si="5"/>
        <v>#DIV/0!</v>
      </c>
      <c r="H100" s="112">
        <f t="shared" si="3"/>
        <v>0</v>
      </c>
      <c r="I100" s="113">
        <f t="shared" si="4"/>
        <v>0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553.2</v>
      </c>
      <c r="E101" s="53"/>
      <c r="F101" s="52"/>
      <c r="G101" s="55" t="e">
        <f t="shared" si="5"/>
        <v>#DIV/0!</v>
      </c>
      <c r="H101" s="56">
        <f t="shared" si="3"/>
        <v>0</v>
      </c>
      <c r="I101" s="81">
        <f t="shared" si="4"/>
        <v>0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 t="e">
        <f>E102/E101</f>
        <v>#DIV/0!</v>
      </c>
      <c r="F103" s="67" t="e">
        <f>F102/F101</f>
        <v>#DIV/0!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516</v>
      </c>
      <c r="E104" s="53"/>
      <c r="F104" s="114"/>
      <c r="G104" s="55" t="e">
        <f t="shared" si="5"/>
        <v>#DIV/0!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196"/>
      <c r="B105" s="82" t="s">
        <v>93</v>
      </c>
      <c r="C105" s="115">
        <f>C104/C7</f>
        <v>1</v>
      </c>
      <c r="D105" s="116">
        <v>1</v>
      </c>
      <c r="E105" s="116" t="e">
        <f>E104/E7</f>
        <v>#DIV/0!</v>
      </c>
      <c r="F105" s="117" t="e">
        <f>F104/F7</f>
        <v>#DIV/0!</v>
      </c>
      <c r="G105" s="62" t="e">
        <f t="shared" si="5"/>
        <v>#DIV/0!</v>
      </c>
      <c r="H105" s="63" t="e">
        <f t="shared" si="3"/>
        <v>#DIV/0!</v>
      </c>
      <c r="I105" s="79" t="e">
        <f t="shared" si="4"/>
        <v>#DIV/0!</v>
      </c>
      <c r="J105" s="3"/>
    </row>
    <row r="106" spans="1:10" ht="39">
      <c r="A106" s="194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95</v>
      </c>
      <c r="C107" s="6">
        <v>11.5</v>
      </c>
      <c r="D107" s="10">
        <v>5.4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151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152</v>
      </c>
      <c r="C110" s="6"/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 t="e">
        <f t="shared" si="4"/>
        <v>#DIV/0!</v>
      </c>
      <c r="J110" s="3"/>
    </row>
    <row r="111" spans="1:10" ht="65.25" thickBot="1">
      <c r="A111" s="196"/>
      <c r="B111" s="82" t="s">
        <v>97</v>
      </c>
      <c r="C111" s="115">
        <f>C110/C109</f>
        <v>0</v>
      </c>
      <c r="D111" s="116">
        <v>0.13032394852324836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100</v>
      </c>
      <c r="I111" s="79" t="e">
        <f t="shared" si="4"/>
        <v>#DIV/0!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12</v>
      </c>
      <c r="E112" s="53"/>
      <c r="F112" s="157"/>
      <c r="G112" s="55" t="e">
        <f t="shared" si="5"/>
        <v>#DIV/0!</v>
      </c>
      <c r="H112" s="56">
        <f t="shared" si="3"/>
        <v>0</v>
      </c>
      <c r="I112" s="81">
        <f t="shared" si="4"/>
        <v>0</v>
      </c>
      <c r="J112" s="3"/>
    </row>
    <row r="113" spans="1:10" ht="26.25">
      <c r="A113" s="195"/>
      <c r="B113" s="8" t="s">
        <v>98</v>
      </c>
      <c r="C113" s="6">
        <v>0</v>
      </c>
      <c r="D113" s="10">
        <v>12</v>
      </c>
      <c r="E113" s="10"/>
      <c r="F113" s="10"/>
      <c r="G113" s="20" t="e">
        <f t="shared" si="5"/>
        <v>#DIV/0!</v>
      </c>
      <c r="H113" s="21">
        <f t="shared" si="3"/>
        <v>0</v>
      </c>
      <c r="I113" s="84" t="e">
        <f t="shared" si="4"/>
        <v>#DIV/0!</v>
      </c>
      <c r="J113" s="3"/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 t="e">
        <f>E113/E112</f>
        <v>#DIV/0!</v>
      </c>
      <c r="F114" s="116" t="e">
        <f>F113/F112</f>
        <v>#DIV/0!</v>
      </c>
      <c r="G114" s="62" t="e">
        <f t="shared" si="5"/>
        <v>#DIV/0!</v>
      </c>
      <c r="H114" s="63" t="e">
        <f t="shared" si="3"/>
        <v>#DIV/0!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6118</v>
      </c>
      <c r="D115" s="53">
        <v>3552</v>
      </c>
      <c r="E115" s="53"/>
      <c r="F115" s="118"/>
      <c r="G115" s="55" t="e">
        <f t="shared" si="5"/>
        <v>#DIV/0!</v>
      </c>
      <c r="H115" s="56">
        <f t="shared" si="3"/>
        <v>0</v>
      </c>
      <c r="I115" s="81">
        <f t="shared" si="4"/>
        <v>0</v>
      </c>
      <c r="J115" s="3"/>
    </row>
    <row r="116" spans="1:10" ht="51.75">
      <c r="A116" s="195"/>
      <c r="B116" s="8" t="s">
        <v>101</v>
      </c>
      <c r="C116" s="6">
        <v>0</v>
      </c>
      <c r="D116" s="15">
        <v>200</v>
      </c>
      <c r="E116" s="10"/>
      <c r="F116" s="14"/>
      <c r="G116" s="20" t="e">
        <f t="shared" si="5"/>
        <v>#DIV/0!</v>
      </c>
      <c r="H116" s="21">
        <f t="shared" si="3"/>
        <v>0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0.3875968992248062</v>
      </c>
      <c r="E117" s="116" t="e">
        <f>E116/E7</f>
        <v>#DIV/0!</v>
      </c>
      <c r="F117" s="115" t="e">
        <f>F116/F7</f>
        <v>#DIV/0!</v>
      </c>
      <c r="G117" s="62" t="e">
        <f t="shared" si="5"/>
        <v>#DIV/0!</v>
      </c>
      <c r="H117" s="63" t="e">
        <f t="shared" si="3"/>
        <v>#DIV/0!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153</v>
      </c>
      <c r="E118" s="53"/>
      <c r="F118" s="52"/>
      <c r="G118" s="55" t="e">
        <f t="shared" si="5"/>
        <v>#DIV/0!</v>
      </c>
      <c r="H118" s="56">
        <f t="shared" si="3"/>
        <v>0</v>
      </c>
      <c r="I118" s="81">
        <f t="shared" si="4"/>
        <v>0</v>
      </c>
      <c r="J118" s="3"/>
    </row>
    <row r="119" spans="1:10" ht="39.75" thickBot="1">
      <c r="A119" s="196"/>
      <c r="B119" s="82" t="s">
        <v>104</v>
      </c>
      <c r="C119" s="115">
        <f>C118/C7</f>
        <v>0.15796703296703296</v>
      </c>
      <c r="D119" s="116">
        <v>0.29651162790697677</v>
      </c>
      <c r="E119" s="116" t="e">
        <f>E118/E7</f>
        <v>#DIV/0!</v>
      </c>
      <c r="F119" s="115" t="e">
        <f>F118/F7</f>
        <v>#DIV/0!</v>
      </c>
      <c r="G119" s="62" t="e">
        <f t="shared" si="5"/>
        <v>#DIV/0!</v>
      </c>
      <c r="H119" s="63" t="e">
        <f t="shared" si="3"/>
        <v>#DIV/0!</v>
      </c>
      <c r="I119" s="79" t="e">
        <f t="shared" si="4"/>
        <v>#DIV/0!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148</v>
      </c>
      <c r="C122" s="1"/>
      <c r="D122" s="1"/>
      <c r="E122" s="1" t="s">
        <v>165</v>
      </c>
      <c r="F122" s="1"/>
      <c r="G122" s="1"/>
      <c r="H122" s="1"/>
      <c r="I122" s="1"/>
      <c r="J122" s="3"/>
    </row>
    <row r="123" spans="1:10" ht="15">
      <c r="A123" s="2"/>
      <c r="B123" s="2" t="s">
        <v>166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D99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112</v>
      </c>
      <c r="B2" s="211"/>
      <c r="C2" s="211"/>
      <c r="D2" s="211"/>
    </row>
    <row r="3" spans="1:4" ht="12" customHeight="1">
      <c r="A3" s="212" t="s">
        <v>211</v>
      </c>
      <c r="B3" s="212"/>
      <c r="C3" s="212"/>
      <c r="D3" s="212"/>
    </row>
    <row r="4" spans="1:4" ht="13.5" customHeight="1">
      <c r="A4" s="121"/>
      <c r="B4" s="121"/>
      <c r="C4" s="121"/>
      <c r="D4" s="181" t="s">
        <v>212</v>
      </c>
    </row>
    <row r="5" spans="1:4" ht="16.5" customHeight="1">
      <c r="A5" s="210" t="s">
        <v>113</v>
      </c>
      <c r="B5" s="210"/>
      <c r="C5" s="210"/>
      <c r="D5" s="210"/>
    </row>
    <row r="6" spans="1:4" ht="15">
      <c r="A6" s="122" t="s">
        <v>114</v>
      </c>
      <c r="B6" s="123" t="s">
        <v>115</v>
      </c>
      <c r="C6" s="122" t="s">
        <v>116</v>
      </c>
      <c r="D6" s="122" t="s">
        <v>117</v>
      </c>
    </row>
    <row r="7" spans="1:4" ht="15">
      <c r="A7" s="124" t="s">
        <v>118</v>
      </c>
      <c r="B7" s="125" t="s">
        <v>119</v>
      </c>
      <c r="C7" s="126" t="s">
        <v>120</v>
      </c>
      <c r="D7" s="126" t="s">
        <v>121</v>
      </c>
    </row>
    <row r="8" spans="1:4" ht="15">
      <c r="A8" s="127" t="s">
        <v>122</v>
      </c>
      <c r="B8" s="128"/>
      <c r="C8" s="129"/>
      <c r="D8" s="129"/>
    </row>
    <row r="9" spans="1:4" ht="14.25">
      <c r="A9" s="130" t="s">
        <v>123</v>
      </c>
      <c r="B9" s="131">
        <v>95.6</v>
      </c>
      <c r="C9" s="132">
        <v>65</v>
      </c>
      <c r="D9" s="133">
        <f>B9/10*C9</f>
        <v>621.3999999999999</v>
      </c>
    </row>
    <row r="10" spans="1:4" ht="14.25">
      <c r="A10" s="130" t="s">
        <v>124</v>
      </c>
      <c r="B10" s="131"/>
      <c r="C10" s="132">
        <v>104</v>
      </c>
      <c r="D10" s="133">
        <f>B10/10*C10</f>
        <v>0</v>
      </c>
    </row>
    <row r="11" spans="1:4" ht="14.25">
      <c r="A11" s="130" t="s">
        <v>125</v>
      </c>
      <c r="B11" s="131"/>
      <c r="C11" s="132">
        <v>60</v>
      </c>
      <c r="D11" s="133">
        <f aca="true" t="shared" si="0" ref="D11:D20">B11/10*C11</f>
        <v>0</v>
      </c>
    </row>
    <row r="12" spans="1:4" ht="14.25">
      <c r="A12" s="130" t="s">
        <v>126</v>
      </c>
      <c r="B12" s="131">
        <v>5</v>
      </c>
      <c r="C12" s="132">
        <v>55</v>
      </c>
      <c r="D12" s="133">
        <f t="shared" si="0"/>
        <v>27.5</v>
      </c>
    </row>
    <row r="13" spans="1:4" ht="14.25">
      <c r="A13" s="130" t="s">
        <v>127</v>
      </c>
      <c r="B13" s="131"/>
      <c r="C13" s="132">
        <v>60</v>
      </c>
      <c r="D13" s="133">
        <f t="shared" si="0"/>
        <v>0</v>
      </c>
    </row>
    <row r="14" spans="1:4" ht="15">
      <c r="A14" s="134" t="s">
        <v>128</v>
      </c>
      <c r="B14" s="131"/>
      <c r="C14" s="132"/>
      <c r="D14" s="135">
        <f>D9+D10+D11+D12+D13</f>
        <v>648.8999999999999</v>
      </c>
    </row>
    <row r="15" spans="1:4" ht="14.25">
      <c r="A15" s="130" t="s">
        <v>129</v>
      </c>
      <c r="B15" s="136">
        <v>100.6</v>
      </c>
      <c r="C15" s="132">
        <v>15</v>
      </c>
      <c r="D15" s="133">
        <f t="shared" si="0"/>
        <v>150.89999999999998</v>
      </c>
    </row>
    <row r="16" spans="1:4" ht="14.25">
      <c r="A16" s="129" t="s">
        <v>130</v>
      </c>
      <c r="B16" s="137"/>
      <c r="C16" s="133">
        <v>3.5</v>
      </c>
      <c r="D16" s="133">
        <f>B16*C16/1000</f>
        <v>0</v>
      </c>
    </row>
    <row r="17" spans="1:4" ht="14.25">
      <c r="A17" s="129" t="s">
        <v>131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132</v>
      </c>
      <c r="B18" s="138"/>
      <c r="C18" s="133">
        <v>10</v>
      </c>
      <c r="D18" s="133">
        <f t="shared" si="0"/>
        <v>0</v>
      </c>
    </row>
    <row r="19" spans="1:4" ht="14.25">
      <c r="A19" s="129" t="s">
        <v>133</v>
      </c>
      <c r="B19" s="138"/>
      <c r="C19" s="133">
        <v>12</v>
      </c>
      <c r="D19" s="133">
        <f t="shared" si="0"/>
        <v>0</v>
      </c>
    </row>
    <row r="20" spans="1:4" ht="14.25">
      <c r="A20" s="129" t="s">
        <v>134</v>
      </c>
      <c r="B20" s="138"/>
      <c r="C20" s="133">
        <v>9</v>
      </c>
      <c r="D20" s="133">
        <f t="shared" si="0"/>
        <v>0</v>
      </c>
    </row>
    <row r="21" spans="1:4" ht="15">
      <c r="A21" s="127" t="s">
        <v>135</v>
      </c>
      <c r="B21" s="138"/>
      <c r="C21" s="133"/>
      <c r="D21" s="135">
        <f>D14+D15+D16+D17+D18+D19+D20</f>
        <v>799.7999999999998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136</v>
      </c>
      <c r="B23" s="210"/>
      <c r="C23" s="210"/>
      <c r="D23" s="210"/>
    </row>
    <row r="24" spans="1:4" s="140" customFormat="1" ht="15">
      <c r="A24" s="122" t="s">
        <v>137</v>
      </c>
      <c r="B24" s="123" t="s">
        <v>115</v>
      </c>
      <c r="C24" s="122" t="s">
        <v>116</v>
      </c>
      <c r="D24" s="122" t="s">
        <v>117</v>
      </c>
    </row>
    <row r="25" spans="1:4" s="140" customFormat="1" ht="15">
      <c r="A25" s="124" t="s">
        <v>118</v>
      </c>
      <c r="B25" s="125" t="s">
        <v>119</v>
      </c>
      <c r="C25" s="126" t="s">
        <v>120</v>
      </c>
      <c r="D25" s="126" t="s">
        <v>121</v>
      </c>
    </row>
    <row r="26" spans="1:4" s="140" customFormat="1" ht="15">
      <c r="A26" s="127" t="s">
        <v>122</v>
      </c>
      <c r="B26" s="129"/>
      <c r="C26" s="129"/>
      <c r="D26" s="127"/>
    </row>
    <row r="27" spans="1:4" ht="14.25">
      <c r="A27" s="129" t="s">
        <v>123</v>
      </c>
      <c r="B27" s="138">
        <v>408.7</v>
      </c>
      <c r="C27" s="133">
        <v>65</v>
      </c>
      <c r="D27" s="133">
        <f>B27/10*C27</f>
        <v>2656.5499999999997</v>
      </c>
    </row>
    <row r="28" spans="1:4" ht="14.25">
      <c r="A28" s="129" t="s">
        <v>124</v>
      </c>
      <c r="B28" s="138">
        <v>141.3</v>
      </c>
      <c r="C28" s="133">
        <v>104</v>
      </c>
      <c r="D28" s="133">
        <f>B28/10*C28</f>
        <v>1469.52</v>
      </c>
    </row>
    <row r="29" spans="1:4" ht="14.25">
      <c r="A29" s="129" t="s">
        <v>125</v>
      </c>
      <c r="B29" s="138">
        <v>11.4</v>
      </c>
      <c r="C29" s="133">
        <v>60</v>
      </c>
      <c r="D29" s="133">
        <f>B29/10*C29</f>
        <v>68.4</v>
      </c>
    </row>
    <row r="30" spans="1:4" ht="14.25">
      <c r="A30" s="129" t="s">
        <v>126</v>
      </c>
      <c r="B30" s="138">
        <v>106.5</v>
      </c>
      <c r="C30" s="133">
        <v>55</v>
      </c>
      <c r="D30" s="133">
        <f>B30/10*C30</f>
        <v>585.75</v>
      </c>
    </row>
    <row r="31" spans="1:4" ht="14.25">
      <c r="A31" s="129" t="s">
        <v>127</v>
      </c>
      <c r="B31" s="138">
        <v>11.8</v>
      </c>
      <c r="C31" s="133">
        <v>60</v>
      </c>
      <c r="D31" s="133">
        <f>B31/10*C31</f>
        <v>70.80000000000001</v>
      </c>
    </row>
    <row r="32" spans="1:4" ht="15">
      <c r="A32" s="127" t="s">
        <v>128</v>
      </c>
      <c r="B32" s="135"/>
      <c r="C32" s="133"/>
      <c r="D32" s="135">
        <f>D27+D28+D29+D30+D31</f>
        <v>4851.0199999999995</v>
      </c>
    </row>
    <row r="33" spans="1:4" ht="14.25">
      <c r="A33" s="129" t="s">
        <v>129</v>
      </c>
      <c r="B33" s="138">
        <v>3346.4</v>
      </c>
      <c r="C33" s="133">
        <v>15</v>
      </c>
      <c r="D33" s="133">
        <f>B33/10*C33</f>
        <v>5019.599999999999</v>
      </c>
    </row>
    <row r="34" spans="1:4" ht="14.25">
      <c r="A34" s="129" t="s">
        <v>130</v>
      </c>
      <c r="B34" s="138">
        <v>51300</v>
      </c>
      <c r="C34" s="133">
        <v>3.5</v>
      </c>
      <c r="D34" s="133">
        <f>B34*C34/1000</f>
        <v>179.55</v>
      </c>
    </row>
    <row r="35" spans="1:4" ht="14.25">
      <c r="A35" s="129" t="s">
        <v>131</v>
      </c>
      <c r="B35" s="138">
        <v>0.5</v>
      </c>
      <c r="C35" s="133">
        <v>37.5</v>
      </c>
      <c r="D35" s="133">
        <f>B35/10*C35</f>
        <v>1.875</v>
      </c>
    </row>
    <row r="36" spans="1:4" ht="14.25">
      <c r="A36" s="129" t="s">
        <v>132</v>
      </c>
      <c r="B36" s="138"/>
      <c r="C36" s="133">
        <v>10</v>
      </c>
      <c r="D36" s="133">
        <f>B36/10*C36</f>
        <v>0</v>
      </c>
    </row>
    <row r="37" spans="1:4" ht="14.25">
      <c r="A37" s="129" t="s">
        <v>133</v>
      </c>
      <c r="B37" s="138"/>
      <c r="C37" s="133">
        <v>12</v>
      </c>
      <c r="D37" s="133">
        <f>B37/10*C37</f>
        <v>0</v>
      </c>
    </row>
    <row r="38" spans="1:4" ht="14.25">
      <c r="A38" s="129" t="s">
        <v>134</v>
      </c>
      <c r="B38" s="138"/>
      <c r="C38" s="133">
        <v>9</v>
      </c>
      <c r="D38" s="133">
        <f>B38/10*C38</f>
        <v>0</v>
      </c>
    </row>
    <row r="39" spans="1:4" ht="15">
      <c r="A39" s="127" t="s">
        <v>135</v>
      </c>
      <c r="B39" s="138"/>
      <c r="C39" s="133"/>
      <c r="D39" s="141">
        <f>SUM(D32:D38)</f>
        <v>10052.044999999998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137</v>
      </c>
      <c r="B42" s="123" t="s">
        <v>115</v>
      </c>
      <c r="C42" s="122" t="s">
        <v>116</v>
      </c>
      <c r="D42" s="122" t="s">
        <v>117</v>
      </c>
    </row>
    <row r="43" spans="1:4" s="140" customFormat="1" ht="15">
      <c r="A43" s="124" t="s">
        <v>118</v>
      </c>
      <c r="B43" s="125" t="s">
        <v>119</v>
      </c>
      <c r="C43" s="126" t="s">
        <v>120</v>
      </c>
      <c r="D43" s="126" t="s">
        <v>121</v>
      </c>
    </row>
    <row r="44" spans="1:4" s="140" customFormat="1" ht="15">
      <c r="A44" s="127" t="s">
        <v>122</v>
      </c>
      <c r="B44" s="129"/>
      <c r="C44" s="129"/>
      <c r="D44" s="127"/>
    </row>
    <row r="45" spans="1:4" ht="14.25">
      <c r="A45" s="129" t="s">
        <v>123</v>
      </c>
      <c r="B45" s="138">
        <v>1.9</v>
      </c>
      <c r="C45" s="133">
        <v>65</v>
      </c>
      <c r="D45" s="171">
        <f>B45/10*C45</f>
        <v>12.35</v>
      </c>
    </row>
    <row r="46" spans="1:4" ht="14.25">
      <c r="A46" s="129" t="s">
        <v>124</v>
      </c>
      <c r="B46" s="138"/>
      <c r="C46" s="133">
        <v>104</v>
      </c>
      <c r="D46" s="133">
        <f>B46/10*C46</f>
        <v>0</v>
      </c>
    </row>
    <row r="47" spans="1:4" ht="14.25">
      <c r="A47" s="129" t="s">
        <v>125</v>
      </c>
      <c r="B47" s="138"/>
      <c r="C47" s="133">
        <v>60</v>
      </c>
      <c r="D47" s="133">
        <f>B47/10*C47</f>
        <v>0</v>
      </c>
    </row>
    <row r="48" spans="1:4" ht="14.25">
      <c r="A48" s="129" t="s">
        <v>126</v>
      </c>
      <c r="B48" s="138"/>
      <c r="C48" s="133">
        <v>55</v>
      </c>
      <c r="D48" s="133">
        <f>B48/10*C48</f>
        <v>0</v>
      </c>
    </row>
    <row r="49" spans="1:4" ht="14.25">
      <c r="A49" s="129" t="s">
        <v>127</v>
      </c>
      <c r="B49" s="138"/>
      <c r="C49" s="133">
        <v>60</v>
      </c>
      <c r="D49" s="133">
        <f>B49/10*C49</f>
        <v>0</v>
      </c>
    </row>
    <row r="50" spans="1:4" ht="15">
      <c r="A50" s="127" t="s">
        <v>128</v>
      </c>
      <c r="B50" s="135"/>
      <c r="C50" s="133"/>
      <c r="D50" s="135">
        <f>D45+D46+D47+D48+D49</f>
        <v>12.35</v>
      </c>
    </row>
    <row r="51" spans="1:4" ht="14.25">
      <c r="A51" s="129" t="s">
        <v>129</v>
      </c>
      <c r="B51" s="138">
        <v>18.8</v>
      </c>
      <c r="C51" s="133">
        <v>15</v>
      </c>
      <c r="D51" s="133">
        <f>B51/10*C51</f>
        <v>28.200000000000003</v>
      </c>
    </row>
    <row r="52" spans="1:4" ht="14.25">
      <c r="A52" s="129" t="s">
        <v>130</v>
      </c>
      <c r="B52" s="138"/>
      <c r="C52" s="133">
        <v>3.5</v>
      </c>
      <c r="D52" s="133">
        <f>B52*C52/1000</f>
        <v>0</v>
      </c>
    </row>
    <row r="53" spans="1:4" ht="14.25">
      <c r="A53" s="129" t="s">
        <v>131</v>
      </c>
      <c r="B53" s="138"/>
      <c r="C53" s="133">
        <v>37.5</v>
      </c>
      <c r="D53" s="133">
        <f>B53/10*C53</f>
        <v>0</v>
      </c>
    </row>
    <row r="54" spans="1:4" ht="14.25">
      <c r="A54" s="129" t="s">
        <v>132</v>
      </c>
      <c r="B54" s="138"/>
      <c r="C54" s="133">
        <v>10</v>
      </c>
      <c r="D54" s="133">
        <f>B54/10*C54</f>
        <v>0</v>
      </c>
    </row>
    <row r="55" spans="1:4" ht="14.25">
      <c r="A55" s="129" t="s">
        <v>133</v>
      </c>
      <c r="B55" s="138"/>
      <c r="C55" s="133">
        <v>12</v>
      </c>
      <c r="D55" s="133">
        <f>B55/10*C55</f>
        <v>0</v>
      </c>
    </row>
    <row r="56" spans="1:4" ht="14.25">
      <c r="A56" s="129" t="s">
        <v>134</v>
      </c>
      <c r="B56" s="138"/>
      <c r="C56" s="133">
        <v>9</v>
      </c>
      <c r="D56" s="133">
        <f>B56/10*C56</f>
        <v>0</v>
      </c>
    </row>
    <row r="57" spans="1:4" ht="15">
      <c r="A57" s="127" t="s">
        <v>135</v>
      </c>
      <c r="B57" s="138"/>
      <c r="C57" s="133"/>
      <c r="D57" s="135">
        <f>D50+D51+D52+D53+D54+D55+D56</f>
        <v>40.550000000000004</v>
      </c>
    </row>
    <row r="59" spans="1:4" ht="15.75" customHeight="1">
      <c r="A59" s="210" t="s">
        <v>138</v>
      </c>
      <c r="B59" s="210"/>
      <c r="C59" s="210"/>
      <c r="D59" s="210"/>
    </row>
    <row r="60" spans="1:4" s="140" customFormat="1" ht="15">
      <c r="A60" s="122" t="s">
        <v>137</v>
      </c>
      <c r="B60" s="123" t="s">
        <v>115</v>
      </c>
      <c r="C60" s="122" t="s">
        <v>116</v>
      </c>
      <c r="D60" s="122" t="s">
        <v>117</v>
      </c>
    </row>
    <row r="61" spans="1:4" s="140" customFormat="1" ht="15">
      <c r="A61" s="124" t="s">
        <v>118</v>
      </c>
      <c r="B61" s="125" t="s">
        <v>119</v>
      </c>
      <c r="C61" s="126" t="s">
        <v>120</v>
      </c>
      <c r="D61" s="126" t="s">
        <v>121</v>
      </c>
    </row>
    <row r="62" spans="1:4" s="140" customFormat="1" ht="15">
      <c r="A62" s="127" t="s">
        <v>122</v>
      </c>
      <c r="B62" s="129"/>
      <c r="C62" s="129"/>
      <c r="D62" s="127"/>
    </row>
    <row r="63" spans="1:4" ht="14.25">
      <c r="A63" s="129" t="s">
        <v>123</v>
      </c>
      <c r="B63" s="138"/>
      <c r="C63" s="133">
        <v>65</v>
      </c>
      <c r="D63" s="133">
        <f>B63/10*C63</f>
        <v>0</v>
      </c>
    </row>
    <row r="64" spans="1:4" ht="14.25">
      <c r="A64" s="129" t="s">
        <v>124</v>
      </c>
      <c r="B64" s="138"/>
      <c r="C64" s="133">
        <v>104</v>
      </c>
      <c r="D64" s="133">
        <f>B64/10*C64</f>
        <v>0</v>
      </c>
    </row>
    <row r="65" spans="1:4" ht="14.25">
      <c r="A65" s="129" t="s">
        <v>125</v>
      </c>
      <c r="B65" s="138"/>
      <c r="C65" s="133">
        <v>60</v>
      </c>
      <c r="D65" s="133">
        <f>B65/10*C65</f>
        <v>0</v>
      </c>
    </row>
    <row r="66" spans="1:4" ht="14.25">
      <c r="A66" s="129" t="s">
        <v>126</v>
      </c>
      <c r="B66" s="138"/>
      <c r="C66" s="133">
        <v>55</v>
      </c>
      <c r="D66" s="133">
        <f>B66/10*C66</f>
        <v>0</v>
      </c>
    </row>
    <row r="67" spans="1:4" ht="14.25">
      <c r="A67" s="129" t="s">
        <v>127</v>
      </c>
      <c r="B67" s="138"/>
      <c r="C67" s="133">
        <v>60</v>
      </c>
      <c r="D67" s="133">
        <f>B67/10*C67</f>
        <v>0</v>
      </c>
    </row>
    <row r="68" spans="1:4" ht="15">
      <c r="A68" s="127" t="s">
        <v>128</v>
      </c>
      <c r="B68" s="135"/>
      <c r="C68" s="133"/>
      <c r="D68" s="135">
        <f>D63+D64+D65+D66+D67</f>
        <v>0</v>
      </c>
    </row>
    <row r="69" spans="1:4" ht="14.25">
      <c r="A69" s="129" t="s">
        <v>129</v>
      </c>
      <c r="B69" s="138"/>
      <c r="C69" s="133">
        <v>15</v>
      </c>
      <c r="D69" s="133">
        <f>B69/10*C69</f>
        <v>0</v>
      </c>
    </row>
    <row r="70" spans="1:4" ht="14.25">
      <c r="A70" s="129" t="s">
        <v>130</v>
      </c>
      <c r="B70" s="138"/>
      <c r="C70" s="133">
        <v>3.5</v>
      </c>
      <c r="D70" s="133">
        <f>B70*C70/1000</f>
        <v>0</v>
      </c>
    </row>
    <row r="71" spans="1:4" ht="14.25">
      <c r="A71" s="129" t="s">
        <v>131</v>
      </c>
      <c r="B71" s="138"/>
      <c r="C71" s="133">
        <v>37.5</v>
      </c>
      <c r="D71" s="133">
        <f>B71/10*C71</f>
        <v>0</v>
      </c>
    </row>
    <row r="72" spans="1:4" ht="14.25">
      <c r="A72" s="129" t="s">
        <v>132</v>
      </c>
      <c r="B72" s="138"/>
      <c r="C72" s="133">
        <v>10</v>
      </c>
      <c r="D72" s="133">
        <f>B72/10*C72</f>
        <v>0</v>
      </c>
    </row>
    <row r="73" spans="1:4" ht="14.25">
      <c r="A73" s="129" t="s">
        <v>133</v>
      </c>
      <c r="B73" s="138"/>
      <c r="C73" s="133">
        <v>12</v>
      </c>
      <c r="D73" s="133">
        <f>B73/10*C73</f>
        <v>0</v>
      </c>
    </row>
    <row r="74" spans="1:4" ht="14.25">
      <c r="A74" s="129" t="s">
        <v>134</v>
      </c>
      <c r="B74" s="138"/>
      <c r="C74" s="133">
        <v>9</v>
      </c>
      <c r="D74" s="133">
        <f>B74/10*C74</f>
        <v>0</v>
      </c>
    </row>
    <row r="75" spans="1:4" ht="15">
      <c r="A75" s="127" t="s">
        <v>135</v>
      </c>
      <c r="B75" s="138"/>
      <c r="C75" s="133"/>
      <c r="D75" s="135">
        <f>D68+D69+D70+D71+D72+D73+D74</f>
        <v>0</v>
      </c>
    </row>
    <row r="77" spans="1:4" ht="18">
      <c r="A77" s="210" t="s">
        <v>139</v>
      </c>
      <c r="B77" s="210"/>
      <c r="C77" s="210"/>
      <c r="D77" s="210"/>
    </row>
    <row r="78" spans="1:4" s="140" customFormat="1" ht="15">
      <c r="A78" s="122" t="s">
        <v>137</v>
      </c>
      <c r="B78" s="123" t="s">
        <v>115</v>
      </c>
      <c r="C78" s="122" t="s">
        <v>116</v>
      </c>
      <c r="D78" s="122" t="s">
        <v>117</v>
      </c>
    </row>
    <row r="79" spans="1:4" s="140" customFormat="1" ht="15">
      <c r="A79" s="124" t="s">
        <v>118</v>
      </c>
      <c r="B79" s="125" t="s">
        <v>119</v>
      </c>
      <c r="C79" s="126" t="s">
        <v>120</v>
      </c>
      <c r="D79" s="126" t="s">
        <v>121</v>
      </c>
    </row>
    <row r="80" spans="1:4" s="140" customFormat="1" ht="15">
      <c r="A80" s="127" t="s">
        <v>122</v>
      </c>
      <c r="B80" s="127"/>
      <c r="C80" s="127"/>
      <c r="D80" s="127"/>
    </row>
    <row r="81" spans="1:4" ht="14.25">
      <c r="A81" s="129" t="s">
        <v>123</v>
      </c>
      <c r="B81" s="133">
        <f>B63+B45+B27+B9</f>
        <v>506.19999999999993</v>
      </c>
      <c r="C81" s="133">
        <v>65</v>
      </c>
      <c r="D81" s="133">
        <f>B81/10*C81</f>
        <v>3290.2999999999993</v>
      </c>
    </row>
    <row r="82" spans="1:4" ht="14.25">
      <c r="A82" s="129" t="s">
        <v>124</v>
      </c>
      <c r="B82" s="133">
        <f>B64+B46+B28+B10</f>
        <v>141.3</v>
      </c>
      <c r="C82" s="133">
        <v>104</v>
      </c>
      <c r="D82" s="133">
        <f>B82/10*C82</f>
        <v>1469.52</v>
      </c>
    </row>
    <row r="83" spans="1:4" ht="14.25">
      <c r="A83" s="129" t="s">
        <v>125</v>
      </c>
      <c r="B83" s="133">
        <f>B65+B47+B29+B11</f>
        <v>11.4</v>
      </c>
      <c r="C83" s="133">
        <v>60</v>
      </c>
      <c r="D83" s="133">
        <f>B83/10*C83</f>
        <v>68.4</v>
      </c>
    </row>
    <row r="84" spans="1:4" ht="14.25">
      <c r="A84" s="129" t="s">
        <v>126</v>
      </c>
      <c r="B84" s="133">
        <f>B66+B48+B30+B12</f>
        <v>111.5</v>
      </c>
      <c r="C84" s="133">
        <v>55</v>
      </c>
      <c r="D84" s="133">
        <f>B84/10*C84</f>
        <v>613.25</v>
      </c>
    </row>
    <row r="85" spans="1:4" ht="14.25">
      <c r="A85" s="129" t="s">
        <v>127</v>
      </c>
      <c r="B85" s="133">
        <f>B67+B49+B31+B13</f>
        <v>11.8</v>
      </c>
      <c r="C85" s="133">
        <v>60</v>
      </c>
      <c r="D85" s="133">
        <f>B85/10*C85</f>
        <v>70.80000000000001</v>
      </c>
    </row>
    <row r="86" spans="1:4" ht="15">
      <c r="A86" s="127" t="s">
        <v>128</v>
      </c>
      <c r="B86" s="135">
        <f>SUM(B81:B85)</f>
        <v>782.1999999999999</v>
      </c>
      <c r="C86" s="133"/>
      <c r="D86" s="135">
        <f>D81+D82+D83+D84+D85</f>
        <v>5512.2699999999995</v>
      </c>
    </row>
    <row r="87" spans="1:4" ht="14.25">
      <c r="A87" s="129" t="s">
        <v>129</v>
      </c>
      <c r="B87" s="133">
        <f aca="true" t="shared" si="1" ref="B87:B92">B69+B51+B33+B15</f>
        <v>3465.8</v>
      </c>
      <c r="C87" s="133">
        <v>15</v>
      </c>
      <c r="D87" s="133">
        <f>B87/10*C87</f>
        <v>5198.700000000001</v>
      </c>
    </row>
    <row r="88" spans="1:4" ht="14.25">
      <c r="A88" s="129" t="s">
        <v>130</v>
      </c>
      <c r="B88" s="133">
        <f t="shared" si="1"/>
        <v>51300</v>
      </c>
      <c r="C88" s="133">
        <v>3.5</v>
      </c>
      <c r="D88" s="133">
        <f>B88*C88/1000</f>
        <v>179.55</v>
      </c>
    </row>
    <row r="89" spans="1:4" ht="14.25">
      <c r="A89" s="129" t="s">
        <v>131</v>
      </c>
      <c r="B89" s="133">
        <f t="shared" si="1"/>
        <v>0.5</v>
      </c>
      <c r="C89" s="133">
        <v>37.5</v>
      </c>
      <c r="D89" s="133">
        <f>B89/10*C89</f>
        <v>1.875</v>
      </c>
    </row>
    <row r="90" spans="1:4" ht="14.25">
      <c r="A90" s="129" t="s">
        <v>132</v>
      </c>
      <c r="B90" s="133">
        <f t="shared" si="1"/>
        <v>0</v>
      </c>
      <c r="C90" s="133">
        <v>10</v>
      </c>
      <c r="D90" s="133">
        <f>B90/10*C90</f>
        <v>0</v>
      </c>
    </row>
    <row r="91" spans="1:4" ht="14.25">
      <c r="A91" s="129" t="s">
        <v>133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134</v>
      </c>
      <c r="B92" s="133">
        <f t="shared" si="1"/>
        <v>0</v>
      </c>
      <c r="C92" s="133">
        <v>9</v>
      </c>
      <c r="D92" s="133">
        <f>B92/10*C92</f>
        <v>0</v>
      </c>
    </row>
    <row r="93" spans="1:4" ht="15">
      <c r="A93" s="127" t="s">
        <v>135</v>
      </c>
      <c r="B93" s="133"/>
      <c r="C93" s="133"/>
      <c r="D93" s="141">
        <f>D86+D87+D88+D89+D90+D91+D92</f>
        <v>10892.395</v>
      </c>
    </row>
    <row r="95" ht="12.75">
      <c r="A95" s="119" t="s">
        <v>204</v>
      </c>
    </row>
    <row r="97" spans="1:3" ht="12.75">
      <c r="A97" s="142" t="s">
        <v>147</v>
      </c>
      <c r="B97" s="156"/>
      <c r="C97" s="155" t="s">
        <v>165</v>
      </c>
    </row>
    <row r="98" spans="1:4" ht="12.75">
      <c r="A98" s="2" t="s">
        <v>166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278"/>
  <sheetViews>
    <sheetView zoomScalePageLayoutView="0" workbookViewId="0" topLeftCell="A1">
      <selection activeCell="K118" sqref="K118"/>
    </sheetView>
  </sheetViews>
  <sheetFormatPr defaultColWidth="9.140625" defaultRowHeight="15"/>
  <cols>
    <col min="1" max="1" width="3.28125" style="0" customWidth="1"/>
    <col min="2" max="2" width="31.421875" style="0" customWidth="1"/>
    <col min="3" max="3" width="10.28125" style="0" customWidth="1"/>
    <col min="4" max="4" width="9.8515625" style="0" customWidth="1"/>
    <col min="5" max="5" width="13.140625" style="0" bestFit="1" customWidth="1"/>
    <col min="6" max="6" width="9.57421875" style="0" customWidth="1"/>
    <col min="7" max="7" width="10.140625" style="0" customWidth="1"/>
    <col min="8" max="9" width="11.421875" style="0" bestFit="1" customWidth="1"/>
  </cols>
  <sheetData>
    <row r="1" spans="1:9" ht="15">
      <c r="A1" s="201"/>
      <c r="B1" s="186"/>
      <c r="C1" s="186"/>
      <c r="D1" s="186"/>
      <c r="E1" s="186"/>
      <c r="F1" s="186"/>
      <c r="G1" s="186"/>
      <c r="H1" s="186"/>
      <c r="I1" s="186"/>
    </row>
    <row r="2" spans="1:9" ht="15">
      <c r="A2" s="197" t="s">
        <v>0</v>
      </c>
      <c r="B2" s="197"/>
      <c r="C2" s="197"/>
      <c r="D2" s="197"/>
      <c r="E2" s="197"/>
      <c r="F2" s="197"/>
      <c r="G2" s="197"/>
      <c r="H2" s="197"/>
      <c r="I2" s="197"/>
    </row>
    <row r="3" spans="1:9" ht="15">
      <c r="A3" s="197" t="s">
        <v>213</v>
      </c>
      <c r="B3" s="202"/>
      <c r="C3" s="202"/>
      <c r="D3" s="202"/>
      <c r="E3" s="202"/>
      <c r="F3" s="202"/>
      <c r="G3" s="202"/>
      <c r="H3" s="202"/>
      <c r="I3" s="202"/>
    </row>
    <row r="5" spans="1:9" ht="30" customHeight="1">
      <c r="A5" s="203" t="s">
        <v>1</v>
      </c>
      <c r="B5" s="205" t="s">
        <v>2</v>
      </c>
      <c r="C5" s="4" t="s">
        <v>3</v>
      </c>
      <c r="D5" s="11" t="s">
        <v>108</v>
      </c>
      <c r="E5" s="11" t="s">
        <v>198</v>
      </c>
      <c r="F5" s="4" t="s">
        <v>200</v>
      </c>
      <c r="G5" s="18" t="s">
        <v>4</v>
      </c>
      <c r="H5" s="18" t="s">
        <v>4</v>
      </c>
      <c r="I5" s="19" t="s">
        <v>4</v>
      </c>
    </row>
    <row r="6" spans="1:9" ht="35.25" thickBot="1">
      <c r="A6" s="204"/>
      <c r="B6" s="206"/>
      <c r="C6" s="47" t="s">
        <v>155</v>
      </c>
      <c r="D6" s="48" t="s">
        <v>156</v>
      </c>
      <c r="E6" s="48" t="s">
        <v>214</v>
      </c>
      <c r="F6" s="47" t="s">
        <v>214</v>
      </c>
      <c r="G6" s="49" t="s">
        <v>215</v>
      </c>
      <c r="H6" s="49" t="s">
        <v>216</v>
      </c>
      <c r="I6" s="50" t="s">
        <v>217</v>
      </c>
    </row>
    <row r="7" spans="1:9" ht="26.25">
      <c r="A7" s="198">
        <v>1</v>
      </c>
      <c r="B7" s="51" t="s">
        <v>5</v>
      </c>
      <c r="C7" s="52">
        <v>792</v>
      </c>
      <c r="D7" s="53">
        <v>516</v>
      </c>
      <c r="E7" s="53"/>
      <c r="F7" s="54"/>
      <c r="G7" s="55" t="e">
        <f>F7/E7*100</f>
        <v>#DIV/0!</v>
      </c>
      <c r="H7" s="56">
        <f>F7/D7*100</f>
        <v>0</v>
      </c>
      <c r="I7" s="57">
        <f>F7/C7*100</f>
        <v>0</v>
      </c>
    </row>
    <row r="8" spans="1:9" ht="15">
      <c r="A8" s="199"/>
      <c r="B8" s="7" t="s">
        <v>6</v>
      </c>
      <c r="C8" s="6">
        <v>4</v>
      </c>
      <c r="D8" s="10">
        <v>0</v>
      </c>
      <c r="E8" s="10"/>
      <c r="F8" s="6"/>
      <c r="G8" s="20" t="e">
        <f>F8/E8*100</f>
        <v>#DIV/0!</v>
      </c>
      <c r="H8" s="21" t="e">
        <f aca="true" t="shared" si="0" ref="H8:H74">F8/D8*100</f>
        <v>#DIV/0!</v>
      </c>
      <c r="I8" s="58">
        <f aca="true" t="shared" si="1" ref="I8:I74">F8/C8*100</f>
        <v>0</v>
      </c>
    </row>
    <row r="9" spans="1:9" ht="15">
      <c r="A9" s="199"/>
      <c r="B9" s="40" t="s">
        <v>106</v>
      </c>
      <c r="C9" s="41">
        <v>0</v>
      </c>
      <c r="D9" s="42">
        <v>0</v>
      </c>
      <c r="E9" s="42"/>
      <c r="F9" s="43"/>
      <c r="G9" s="20" t="e">
        <f>F9/E9*100</f>
        <v>#DIV/0!</v>
      </c>
      <c r="H9" s="21" t="e">
        <f>F9/D9*100</f>
        <v>#DIV/0!</v>
      </c>
      <c r="I9" s="58" t="e">
        <f>F9/C9*100</f>
        <v>#DIV/0!</v>
      </c>
    </row>
    <row r="10" spans="1:9" ht="15.75" thickBot="1">
      <c r="A10" s="200"/>
      <c r="B10" s="59" t="s">
        <v>7</v>
      </c>
      <c r="C10" s="60">
        <v>5</v>
      </c>
      <c r="D10" s="61">
        <v>-9</v>
      </c>
      <c r="E10" s="61"/>
      <c r="F10" s="60"/>
      <c r="G10" s="62" t="e">
        <f aca="true" t="shared" si="2" ref="G10:G75">F10/E10*100</f>
        <v>#DIV/0!</v>
      </c>
      <c r="H10" s="63">
        <f t="shared" si="0"/>
        <v>0</v>
      </c>
      <c r="I10" s="64">
        <f t="shared" si="1"/>
        <v>0</v>
      </c>
    </row>
    <row r="11" spans="1:9" ht="15">
      <c r="A11" s="198">
        <v>2</v>
      </c>
      <c r="B11" s="65" t="s">
        <v>8</v>
      </c>
      <c r="C11" s="52">
        <v>452</v>
      </c>
      <c r="D11" s="53">
        <v>303</v>
      </c>
      <c r="E11" s="53"/>
      <c r="F11" s="53"/>
      <c r="G11" s="55" t="e">
        <f t="shared" si="2"/>
        <v>#DIV/0!</v>
      </c>
      <c r="H11" s="56">
        <f t="shared" si="0"/>
        <v>0</v>
      </c>
      <c r="I11" s="57">
        <f t="shared" si="1"/>
        <v>0</v>
      </c>
    </row>
    <row r="12" spans="1:9" ht="15">
      <c r="A12" s="199"/>
      <c r="B12" s="7" t="s">
        <v>9</v>
      </c>
      <c r="C12" s="6">
        <v>491</v>
      </c>
      <c r="D12" s="10">
        <v>290</v>
      </c>
      <c r="E12" s="10"/>
      <c r="F12" s="10"/>
      <c r="G12" s="20" t="e">
        <f t="shared" si="2"/>
        <v>#DIV/0!</v>
      </c>
      <c r="H12" s="21">
        <f t="shared" si="0"/>
        <v>0</v>
      </c>
      <c r="I12" s="58">
        <f t="shared" si="1"/>
        <v>0</v>
      </c>
    </row>
    <row r="13" spans="1:9" ht="15">
      <c r="A13" s="199"/>
      <c r="B13" s="7" t="s">
        <v>10</v>
      </c>
      <c r="C13" s="6">
        <v>20</v>
      </c>
      <c r="D13" s="10">
        <v>9</v>
      </c>
      <c r="E13" s="10"/>
      <c r="F13" s="10"/>
      <c r="G13" s="20" t="e">
        <f t="shared" si="2"/>
        <v>#DIV/0!</v>
      </c>
      <c r="H13" s="21">
        <f t="shared" si="0"/>
        <v>0</v>
      </c>
      <c r="I13" s="58">
        <f t="shared" si="1"/>
        <v>0</v>
      </c>
    </row>
    <row r="14" spans="1:9" ht="15">
      <c r="A14" s="199"/>
      <c r="B14" s="7" t="s">
        <v>11</v>
      </c>
      <c r="C14" s="6">
        <v>8</v>
      </c>
      <c r="D14" s="10">
        <v>2</v>
      </c>
      <c r="E14" s="10"/>
      <c r="F14" s="10"/>
      <c r="G14" s="20" t="e">
        <f t="shared" si="2"/>
        <v>#DIV/0!</v>
      </c>
      <c r="H14" s="21">
        <f t="shared" si="0"/>
        <v>0</v>
      </c>
      <c r="I14" s="58">
        <f t="shared" si="1"/>
        <v>0</v>
      </c>
    </row>
    <row r="15" spans="1:9" ht="26.25">
      <c r="A15" s="199"/>
      <c r="B15" s="8" t="s">
        <v>12</v>
      </c>
      <c r="C15" s="6">
        <f>C12+C14</f>
        <v>499</v>
      </c>
      <c r="D15" s="6">
        <v>292</v>
      </c>
      <c r="E15" s="6">
        <f>E12+E14</f>
        <v>0</v>
      </c>
      <c r="F15" s="6">
        <f>F12+F14</f>
        <v>0</v>
      </c>
      <c r="G15" s="20" t="e">
        <f t="shared" si="2"/>
        <v>#DIV/0!</v>
      </c>
      <c r="H15" s="21">
        <f t="shared" si="0"/>
        <v>0</v>
      </c>
      <c r="I15" s="58">
        <f t="shared" si="1"/>
        <v>0</v>
      </c>
    </row>
    <row r="16" spans="1:9" ht="26.25">
      <c r="A16" s="199"/>
      <c r="B16" s="24" t="s">
        <v>13</v>
      </c>
      <c r="C16" s="25">
        <f>C14/C15</f>
        <v>0.01603206412825651</v>
      </c>
      <c r="D16" s="26">
        <v>0.00684931506849315</v>
      </c>
      <c r="E16" s="26" t="e">
        <f>E14/E15</f>
        <v>#DIV/0!</v>
      </c>
      <c r="F16" s="27" t="e">
        <f>F14/F15</f>
        <v>#DIV/0!</v>
      </c>
      <c r="G16" s="20" t="e">
        <f t="shared" si="2"/>
        <v>#DIV/0!</v>
      </c>
      <c r="H16" s="21" t="e">
        <f t="shared" si="0"/>
        <v>#DIV/0!</v>
      </c>
      <c r="I16" s="58" t="e">
        <f t="shared" si="1"/>
        <v>#DIV/0!</v>
      </c>
    </row>
    <row r="17" spans="1:9" ht="15.75" thickBot="1">
      <c r="A17" s="200"/>
      <c r="B17" s="66" t="s">
        <v>14</v>
      </c>
      <c r="C17" s="67">
        <f>C13/C15</f>
        <v>0.04008016032064128</v>
      </c>
      <c r="D17" s="68">
        <v>0.030821917808219176</v>
      </c>
      <c r="E17" s="68" t="e">
        <f>E13/E15</f>
        <v>#DIV/0!</v>
      </c>
      <c r="F17" s="69" t="e">
        <f>F13/F15</f>
        <v>#DIV/0!</v>
      </c>
      <c r="G17" s="62" t="e">
        <f t="shared" si="2"/>
        <v>#DIV/0!</v>
      </c>
      <c r="H17" s="63" t="e">
        <f t="shared" si="0"/>
        <v>#DIV/0!</v>
      </c>
      <c r="I17" s="64" t="e">
        <f t="shared" si="1"/>
        <v>#DIV/0!</v>
      </c>
    </row>
    <row r="18" spans="1:9" ht="15">
      <c r="A18" s="198">
        <v>3</v>
      </c>
      <c r="B18" s="65" t="s">
        <v>15</v>
      </c>
      <c r="C18" s="52">
        <v>18500</v>
      </c>
      <c r="D18" s="53">
        <v>26100</v>
      </c>
      <c r="E18" s="53"/>
      <c r="F18" s="54"/>
      <c r="G18" s="55" t="e">
        <f t="shared" si="2"/>
        <v>#DIV/0!</v>
      </c>
      <c r="H18" s="56">
        <f t="shared" si="0"/>
        <v>0</v>
      </c>
      <c r="I18" s="57">
        <f t="shared" si="1"/>
        <v>0</v>
      </c>
    </row>
    <row r="19" spans="1:9" ht="26.25" thickBot="1">
      <c r="A19" s="200"/>
      <c r="B19" s="70" t="s">
        <v>16</v>
      </c>
      <c r="C19" s="71">
        <f>C18/C12/9*1000</f>
        <v>4186.467526589727</v>
      </c>
      <c r="D19" s="71">
        <v>10000</v>
      </c>
      <c r="E19" s="71" t="e">
        <f>E18/E12/9*1000</f>
        <v>#DIV/0!</v>
      </c>
      <c r="F19" s="71" t="e">
        <f>F18/F12/9*1000</f>
        <v>#DIV/0!</v>
      </c>
      <c r="G19" s="62" t="e">
        <f t="shared" si="2"/>
        <v>#DIV/0!</v>
      </c>
      <c r="H19" s="63" t="e">
        <f t="shared" si="0"/>
        <v>#DIV/0!</v>
      </c>
      <c r="I19" s="64" t="e">
        <f t="shared" si="1"/>
        <v>#DIV/0!</v>
      </c>
    </row>
    <row r="20" spans="1:9" ht="26.25">
      <c r="A20" s="198">
        <v>4</v>
      </c>
      <c r="B20" s="51" t="s">
        <v>20</v>
      </c>
      <c r="C20" s="52">
        <v>6309</v>
      </c>
      <c r="D20" s="53">
        <v>45100</v>
      </c>
      <c r="E20" s="53"/>
      <c r="F20" s="74"/>
      <c r="G20" s="55" t="e">
        <f t="shared" si="2"/>
        <v>#DIV/0!</v>
      </c>
      <c r="H20" s="56">
        <f t="shared" si="0"/>
        <v>0</v>
      </c>
      <c r="I20" s="57">
        <f t="shared" si="1"/>
        <v>0</v>
      </c>
    </row>
    <row r="21" spans="1:9" ht="15.75" thickBot="1">
      <c r="A21" s="200"/>
      <c r="B21" s="75" t="s">
        <v>17</v>
      </c>
      <c r="C21" s="76">
        <f>C20/C7/9*1000</f>
        <v>885.10101010101</v>
      </c>
      <c r="D21" s="76">
        <v>9711.455641688199</v>
      </c>
      <c r="E21" s="76" t="e">
        <f>E20/E7/9*1000</f>
        <v>#DIV/0!</v>
      </c>
      <c r="F21" s="76" t="e">
        <f>F20/F7/9*1000</f>
        <v>#DIV/0!</v>
      </c>
      <c r="G21" s="62" t="e">
        <f t="shared" si="2"/>
        <v>#DIV/0!</v>
      </c>
      <c r="H21" s="63" t="e">
        <f t="shared" si="0"/>
        <v>#DIV/0!</v>
      </c>
      <c r="I21" s="79" t="e">
        <f t="shared" si="1"/>
        <v>#DIV/0!</v>
      </c>
    </row>
    <row r="22" spans="1:9" ht="39">
      <c r="A22" s="198">
        <v>5</v>
      </c>
      <c r="B22" s="80" t="s">
        <v>18</v>
      </c>
      <c r="C22" s="52">
        <v>45</v>
      </c>
      <c r="D22" s="53">
        <v>11</v>
      </c>
      <c r="E22" s="53"/>
      <c r="F22" s="74"/>
      <c r="G22" s="55" t="e">
        <f t="shared" si="2"/>
        <v>#DIV/0!</v>
      </c>
      <c r="H22" s="56">
        <f t="shared" si="0"/>
        <v>0</v>
      </c>
      <c r="I22" s="81">
        <f t="shared" si="1"/>
        <v>0</v>
      </c>
    </row>
    <row r="23" spans="1:9" ht="27" thickBot="1">
      <c r="A23" s="200"/>
      <c r="B23" s="82" t="s">
        <v>21</v>
      </c>
      <c r="C23" s="71">
        <f>C22/C7*100</f>
        <v>5.681818181818182</v>
      </c>
      <c r="D23" s="72">
        <v>2.131782945736434</v>
      </c>
      <c r="E23" s="72" t="e">
        <f>E22/E7*100</f>
        <v>#DIV/0!</v>
      </c>
      <c r="F23" s="83" t="e">
        <f>F22/F7*100</f>
        <v>#DIV/0!</v>
      </c>
      <c r="G23" s="62" t="e">
        <f t="shared" si="2"/>
        <v>#DIV/0!</v>
      </c>
      <c r="H23" s="63" t="e">
        <f t="shared" si="0"/>
        <v>#DIV/0!</v>
      </c>
      <c r="I23" s="79" t="e">
        <f t="shared" si="1"/>
        <v>#DIV/0!</v>
      </c>
    </row>
    <row r="24" spans="1:9" ht="36.75" customHeight="1">
      <c r="A24" s="207">
        <v>6</v>
      </c>
      <c r="B24" s="99" t="s">
        <v>19</v>
      </c>
      <c r="C24" s="96"/>
      <c r="D24" s="97"/>
      <c r="E24" s="97"/>
      <c r="F24" s="96"/>
      <c r="G24" s="55"/>
      <c r="H24" s="56"/>
      <c r="I24" s="81"/>
    </row>
    <row r="25" spans="1:9" ht="15">
      <c r="A25" s="208"/>
      <c r="B25" s="9" t="s">
        <v>23</v>
      </c>
      <c r="C25" s="6"/>
      <c r="D25" s="10"/>
      <c r="E25" s="10"/>
      <c r="F25" s="13"/>
      <c r="G25" s="20" t="e">
        <f t="shared" si="2"/>
        <v>#DIV/0!</v>
      </c>
      <c r="H25" s="21" t="e">
        <f t="shared" si="0"/>
        <v>#DIV/0!</v>
      </c>
      <c r="I25" s="84" t="e">
        <f t="shared" si="1"/>
        <v>#DIV/0!</v>
      </c>
    </row>
    <row r="26" spans="1:9" ht="15">
      <c r="A26" s="208"/>
      <c r="B26" s="7" t="s">
        <v>22</v>
      </c>
      <c r="C26" s="6"/>
      <c r="D26" s="10"/>
      <c r="E26" s="10"/>
      <c r="F26" s="13"/>
      <c r="G26" s="20" t="e">
        <f t="shared" si="2"/>
        <v>#DIV/0!</v>
      </c>
      <c r="H26" s="21" t="e">
        <f t="shared" si="0"/>
        <v>#DIV/0!</v>
      </c>
      <c r="I26" s="84" t="e">
        <f t="shared" si="1"/>
        <v>#DIV/0!</v>
      </c>
    </row>
    <row r="27" spans="1:9" ht="15">
      <c r="A27" s="208"/>
      <c r="B27" s="7" t="s">
        <v>150</v>
      </c>
      <c r="C27" s="6"/>
      <c r="D27" s="10"/>
      <c r="E27" s="10"/>
      <c r="F27" s="13"/>
      <c r="G27" s="20" t="e">
        <f t="shared" si="2"/>
        <v>#DIV/0!</v>
      </c>
      <c r="H27" s="21" t="e">
        <f t="shared" si="0"/>
        <v>#DIV/0!</v>
      </c>
      <c r="I27" s="84" t="e">
        <f t="shared" si="1"/>
        <v>#DIV/0!</v>
      </c>
    </row>
    <row r="28" spans="1:9" ht="15">
      <c r="A28" s="208"/>
      <c r="B28" s="7" t="s">
        <v>24</v>
      </c>
      <c r="C28" s="6"/>
      <c r="D28" s="10"/>
      <c r="E28" s="10"/>
      <c r="F28" s="13"/>
      <c r="G28" s="20" t="e">
        <f t="shared" si="2"/>
        <v>#DIV/0!</v>
      </c>
      <c r="H28" s="21" t="e">
        <f t="shared" si="0"/>
        <v>#DIV/0!</v>
      </c>
      <c r="I28" s="84" t="e">
        <f t="shared" si="1"/>
        <v>#DIV/0!</v>
      </c>
    </row>
    <row r="29" spans="1:9" ht="15">
      <c r="A29" s="208"/>
      <c r="B29" s="7" t="s">
        <v>25</v>
      </c>
      <c r="C29" s="6"/>
      <c r="D29" s="10"/>
      <c r="E29" s="10"/>
      <c r="F29" s="13"/>
      <c r="G29" s="20" t="e">
        <f t="shared" si="2"/>
        <v>#DIV/0!</v>
      </c>
      <c r="H29" s="21" t="e">
        <f t="shared" si="0"/>
        <v>#DIV/0!</v>
      </c>
      <c r="I29" s="84" t="e">
        <f t="shared" si="1"/>
        <v>#DIV/0!</v>
      </c>
    </row>
    <row r="30" spans="1:9" ht="15">
      <c r="A30" s="208"/>
      <c r="B30" s="7" t="s">
        <v>26</v>
      </c>
      <c r="C30" s="6"/>
      <c r="D30" s="10"/>
      <c r="E30" s="10"/>
      <c r="F30" s="13"/>
      <c r="G30" s="20" t="e">
        <f t="shared" si="2"/>
        <v>#DIV/0!</v>
      </c>
      <c r="H30" s="21" t="e">
        <f t="shared" si="0"/>
        <v>#DIV/0!</v>
      </c>
      <c r="I30" s="84" t="e">
        <f t="shared" si="1"/>
        <v>#DIV/0!</v>
      </c>
    </row>
    <row r="31" spans="1:9" ht="26.25">
      <c r="A31" s="208"/>
      <c r="B31" s="8" t="s">
        <v>27</v>
      </c>
      <c r="C31" s="6"/>
      <c r="D31" s="10"/>
      <c r="E31" s="10"/>
      <c r="F31" s="13"/>
      <c r="G31" s="20" t="e">
        <f t="shared" si="2"/>
        <v>#DIV/0!</v>
      </c>
      <c r="H31" s="21" t="e">
        <f t="shared" si="0"/>
        <v>#DIV/0!</v>
      </c>
      <c r="I31" s="84" t="e">
        <f t="shared" si="1"/>
        <v>#DIV/0!</v>
      </c>
    </row>
    <row r="32" spans="1:9" ht="15">
      <c r="A32" s="208"/>
      <c r="B32" s="7" t="s">
        <v>28</v>
      </c>
      <c r="C32" s="6"/>
      <c r="D32" s="10"/>
      <c r="E32" s="10"/>
      <c r="F32" s="13"/>
      <c r="G32" s="20" t="e">
        <f t="shared" si="2"/>
        <v>#DIV/0!</v>
      </c>
      <c r="H32" s="21" t="e">
        <f t="shared" si="0"/>
        <v>#DIV/0!</v>
      </c>
      <c r="I32" s="84" t="e">
        <f t="shared" si="1"/>
        <v>#DIV/0!</v>
      </c>
    </row>
    <row r="33" spans="1:9" ht="15">
      <c r="A33" s="208"/>
      <c r="B33" s="7" t="s">
        <v>29</v>
      </c>
      <c r="C33" s="6"/>
      <c r="D33" s="10"/>
      <c r="E33" s="10"/>
      <c r="F33" s="13"/>
      <c r="G33" s="20" t="e">
        <f t="shared" si="2"/>
        <v>#DIV/0!</v>
      </c>
      <c r="H33" s="21" t="e">
        <f t="shared" si="0"/>
        <v>#DIV/0!</v>
      </c>
      <c r="I33" s="84" t="e">
        <f t="shared" si="1"/>
        <v>#DIV/0!</v>
      </c>
    </row>
    <row r="34" spans="1:9" ht="15">
      <c r="A34" s="208"/>
      <c r="B34" s="29" t="s">
        <v>30</v>
      </c>
      <c r="C34" s="33">
        <f>SUM(C35:C43)</f>
        <v>0</v>
      </c>
      <c r="D34" s="34">
        <v>0</v>
      </c>
      <c r="E34" s="34">
        <f>SUM(E35:E43)</f>
        <v>0</v>
      </c>
      <c r="F34" s="34">
        <f>SUM(F35:F43)</f>
        <v>0</v>
      </c>
      <c r="G34" s="20" t="e">
        <f t="shared" si="2"/>
        <v>#DIV/0!</v>
      </c>
      <c r="H34" s="21" t="e">
        <f t="shared" si="0"/>
        <v>#DIV/0!</v>
      </c>
      <c r="I34" s="84" t="e">
        <f t="shared" si="1"/>
        <v>#DIV/0!</v>
      </c>
    </row>
    <row r="35" spans="1:9" ht="15">
      <c r="A35" s="208"/>
      <c r="B35" s="7" t="s">
        <v>31</v>
      </c>
      <c r="C35" s="6"/>
      <c r="D35" s="6"/>
      <c r="E35" s="10"/>
      <c r="F35" s="10"/>
      <c r="G35" s="20" t="e">
        <f t="shared" si="2"/>
        <v>#DIV/0!</v>
      </c>
      <c r="H35" s="21" t="e">
        <f t="shared" si="0"/>
        <v>#DIV/0!</v>
      </c>
      <c r="I35" s="84" t="e">
        <f t="shared" si="1"/>
        <v>#DIV/0!</v>
      </c>
    </row>
    <row r="36" spans="1:9" ht="15">
      <c r="A36" s="208"/>
      <c r="B36" s="7" t="s">
        <v>32</v>
      </c>
      <c r="C36" s="6"/>
      <c r="D36" s="6"/>
      <c r="E36" s="10"/>
      <c r="F36" s="6"/>
      <c r="G36" s="20" t="e">
        <f t="shared" si="2"/>
        <v>#DIV/0!</v>
      </c>
      <c r="H36" s="21" t="e">
        <f t="shared" si="0"/>
        <v>#DIV/0!</v>
      </c>
      <c r="I36" s="84" t="e">
        <f t="shared" si="1"/>
        <v>#DIV/0!</v>
      </c>
    </row>
    <row r="37" spans="1:9" ht="15">
      <c r="A37" s="208"/>
      <c r="B37" s="7" t="s">
        <v>150</v>
      </c>
      <c r="C37" s="6"/>
      <c r="D37" s="6"/>
      <c r="E37" s="10"/>
      <c r="F37" s="6"/>
      <c r="G37" s="20" t="e">
        <f t="shared" si="2"/>
        <v>#DIV/0!</v>
      </c>
      <c r="H37" s="21" t="e">
        <f t="shared" si="0"/>
        <v>#DIV/0!</v>
      </c>
      <c r="I37" s="84" t="e">
        <f t="shared" si="1"/>
        <v>#DIV/0!</v>
      </c>
    </row>
    <row r="38" spans="1:9" ht="15">
      <c r="A38" s="208"/>
      <c r="B38" s="7" t="s">
        <v>33</v>
      </c>
      <c r="C38" s="6"/>
      <c r="D38" s="6"/>
      <c r="E38" s="10"/>
      <c r="F38" s="6"/>
      <c r="G38" s="20" t="e">
        <f t="shared" si="2"/>
        <v>#DIV/0!</v>
      </c>
      <c r="H38" s="21" t="e">
        <f t="shared" si="0"/>
        <v>#DIV/0!</v>
      </c>
      <c r="I38" s="84" t="e">
        <f t="shared" si="1"/>
        <v>#DIV/0!</v>
      </c>
    </row>
    <row r="39" spans="1:9" ht="15">
      <c r="A39" s="208"/>
      <c r="B39" s="7" t="s">
        <v>34</v>
      </c>
      <c r="C39" s="6"/>
      <c r="D39" s="6"/>
      <c r="E39" s="10"/>
      <c r="F39" s="6"/>
      <c r="G39" s="20" t="e">
        <f t="shared" si="2"/>
        <v>#DIV/0!</v>
      </c>
      <c r="H39" s="21" t="e">
        <f t="shared" si="0"/>
        <v>#DIV/0!</v>
      </c>
      <c r="I39" s="84" t="e">
        <f t="shared" si="1"/>
        <v>#DIV/0!</v>
      </c>
    </row>
    <row r="40" spans="1:9" ht="15">
      <c r="A40" s="208"/>
      <c r="B40" s="7" t="s">
        <v>35</v>
      </c>
      <c r="C40" s="6"/>
      <c r="D40" s="6"/>
      <c r="E40" s="10"/>
      <c r="F40" s="6"/>
      <c r="G40" s="20" t="e">
        <f t="shared" si="2"/>
        <v>#DIV/0!</v>
      </c>
      <c r="H40" s="21" t="e">
        <f t="shared" si="0"/>
        <v>#DIV/0!</v>
      </c>
      <c r="I40" s="84" t="e">
        <f t="shared" si="1"/>
        <v>#DIV/0!</v>
      </c>
    </row>
    <row r="41" spans="1:9" ht="26.25">
      <c r="A41" s="208"/>
      <c r="B41" s="8" t="s">
        <v>36</v>
      </c>
      <c r="C41" s="6"/>
      <c r="D41" s="6"/>
      <c r="E41" s="10"/>
      <c r="F41" s="6"/>
      <c r="G41" s="20" t="e">
        <f t="shared" si="2"/>
        <v>#DIV/0!</v>
      </c>
      <c r="H41" s="21" t="e">
        <f t="shared" si="0"/>
        <v>#DIV/0!</v>
      </c>
      <c r="I41" s="84" t="e">
        <f t="shared" si="1"/>
        <v>#DIV/0!</v>
      </c>
    </row>
    <row r="42" spans="1:9" ht="15">
      <c r="A42" s="208"/>
      <c r="B42" s="7" t="s">
        <v>37</v>
      </c>
      <c r="C42" s="6"/>
      <c r="D42" s="6"/>
      <c r="E42" s="10"/>
      <c r="F42" s="6"/>
      <c r="G42" s="20" t="e">
        <f t="shared" si="2"/>
        <v>#DIV/0!</v>
      </c>
      <c r="H42" s="21" t="e">
        <f t="shared" si="0"/>
        <v>#DIV/0!</v>
      </c>
      <c r="I42" s="84" t="e">
        <f t="shared" si="1"/>
        <v>#DIV/0!</v>
      </c>
    </row>
    <row r="43" spans="1:9" ht="15">
      <c r="A43" s="208"/>
      <c r="B43" s="7" t="s">
        <v>38</v>
      </c>
      <c r="C43" s="6"/>
      <c r="D43" s="6"/>
      <c r="E43" s="10"/>
      <c r="F43" s="6"/>
      <c r="G43" s="20" t="e">
        <f t="shared" si="2"/>
        <v>#DIV/0!</v>
      </c>
      <c r="H43" s="21" t="e">
        <f t="shared" si="0"/>
        <v>#DIV/0!</v>
      </c>
      <c r="I43" s="84" t="e">
        <f t="shared" si="1"/>
        <v>#DIV/0!</v>
      </c>
    </row>
    <row r="44" spans="1:9" ht="26.25">
      <c r="A44" s="208"/>
      <c r="B44" s="24" t="s">
        <v>39</v>
      </c>
      <c r="C44" s="33">
        <f>SUM(C45:C47)</f>
        <v>16687</v>
      </c>
      <c r="D44" s="34">
        <v>25442.795000000002</v>
      </c>
      <c r="E44" s="34">
        <f>SUM(E45:E47)</f>
        <v>0</v>
      </c>
      <c r="F44" s="34">
        <f>SUM(F45:F47)</f>
        <v>25442.795000000002</v>
      </c>
      <c r="G44" s="20" t="e">
        <f t="shared" si="2"/>
        <v>#DIV/0!</v>
      </c>
      <c r="H44" s="21">
        <f t="shared" si="0"/>
        <v>100</v>
      </c>
      <c r="I44" s="84">
        <f t="shared" si="1"/>
        <v>152.47075567807275</v>
      </c>
    </row>
    <row r="45" spans="1:9" ht="15">
      <c r="A45" s="208"/>
      <c r="B45" s="7" t="s">
        <v>146</v>
      </c>
      <c r="C45" s="6">
        <v>1593.2</v>
      </c>
      <c r="D45" s="10">
        <v>2331.7000000000003</v>
      </c>
      <c r="E45" s="10"/>
      <c r="F45" s="34">
        <f>'3 вал.прод'!D21</f>
        <v>2331.7000000000003</v>
      </c>
      <c r="G45" s="20" t="e">
        <f t="shared" si="2"/>
        <v>#DIV/0!</v>
      </c>
      <c r="H45" s="21">
        <f t="shared" si="0"/>
        <v>100</v>
      </c>
      <c r="I45" s="84">
        <f t="shared" si="1"/>
        <v>146.35325131810194</v>
      </c>
    </row>
    <row r="46" spans="1:9" ht="15">
      <c r="A46" s="208"/>
      <c r="B46" s="7" t="s">
        <v>40</v>
      </c>
      <c r="C46" s="6">
        <v>0</v>
      </c>
      <c r="D46" s="10">
        <v>80.94999999999999</v>
      </c>
      <c r="E46" s="10"/>
      <c r="F46" s="34">
        <f>'3 вал.прод'!D57</f>
        <v>80.94999999999999</v>
      </c>
      <c r="G46" s="20" t="e">
        <f t="shared" si="2"/>
        <v>#DIV/0!</v>
      </c>
      <c r="H46" s="21">
        <f t="shared" si="0"/>
        <v>100</v>
      </c>
      <c r="I46" s="84" t="e">
        <f t="shared" si="1"/>
        <v>#DIV/0!</v>
      </c>
    </row>
    <row r="47" spans="1:9" ht="15">
      <c r="A47" s="208"/>
      <c r="B47" s="7" t="s">
        <v>41</v>
      </c>
      <c r="C47" s="6">
        <v>15093.8</v>
      </c>
      <c r="D47" s="10">
        <v>23030.145</v>
      </c>
      <c r="E47" s="10"/>
      <c r="F47" s="34">
        <f>'3 вал.прод'!D39</f>
        <v>23030.145</v>
      </c>
      <c r="G47" s="20" t="e">
        <f t="shared" si="2"/>
        <v>#DIV/0!</v>
      </c>
      <c r="H47" s="21">
        <f t="shared" si="0"/>
        <v>100</v>
      </c>
      <c r="I47" s="84">
        <f t="shared" si="1"/>
        <v>152.58016536591182</v>
      </c>
    </row>
    <row r="48" spans="1:9" ht="15">
      <c r="A48" s="208"/>
      <c r="B48" s="28" t="s">
        <v>42</v>
      </c>
      <c r="C48" s="33">
        <f>C44+C34</f>
        <v>16687</v>
      </c>
      <c r="D48" s="34">
        <v>25442.795000000002</v>
      </c>
      <c r="E48" s="34">
        <f>E44+E34</f>
        <v>0</v>
      </c>
      <c r="F48" s="30">
        <f>F44+F34</f>
        <v>25442.795000000002</v>
      </c>
      <c r="G48" s="20" t="e">
        <f t="shared" si="2"/>
        <v>#DIV/0!</v>
      </c>
      <c r="H48" s="21">
        <f t="shared" si="0"/>
        <v>100</v>
      </c>
      <c r="I48" s="84">
        <f t="shared" si="1"/>
        <v>152.47075567807275</v>
      </c>
    </row>
    <row r="49" spans="1:9" ht="15">
      <c r="A49" s="208"/>
      <c r="B49" s="29" t="s">
        <v>17</v>
      </c>
      <c r="C49" s="22">
        <f>C48/C7/9*1000</f>
        <v>2341.049382716049</v>
      </c>
      <c r="D49" s="22">
        <v>5478.638027562447</v>
      </c>
      <c r="E49" s="22" t="e">
        <f>E48/E7/9*1000</f>
        <v>#DIV/0!</v>
      </c>
      <c r="F49" s="22" t="e">
        <f>F48/F7/9*1000</f>
        <v>#DIV/0!</v>
      </c>
      <c r="G49" s="20" t="e">
        <f t="shared" si="2"/>
        <v>#DIV/0!</v>
      </c>
      <c r="H49" s="21" t="e">
        <f t="shared" si="0"/>
        <v>#DIV/0!</v>
      </c>
      <c r="I49" s="84" t="e">
        <f t="shared" si="1"/>
        <v>#DIV/0!</v>
      </c>
    </row>
    <row r="50" spans="1:9" ht="15">
      <c r="A50" s="208"/>
      <c r="B50" s="40" t="s">
        <v>110</v>
      </c>
      <c r="C50" s="44"/>
      <c r="D50" s="45">
        <v>9181.05</v>
      </c>
      <c r="E50" s="45"/>
      <c r="F50" s="46">
        <f>'3 вал.прод'!D87</f>
        <v>9181.05</v>
      </c>
      <c r="G50" s="20" t="e">
        <f>F50/E50*100</f>
        <v>#DIV/0!</v>
      </c>
      <c r="H50" s="21">
        <f>F50/D50*100</f>
        <v>100</v>
      </c>
      <c r="I50" s="84" t="e">
        <f>F50/C50*100</f>
        <v>#DIV/0!</v>
      </c>
    </row>
    <row r="51" spans="1:9" ht="15.75" thickBot="1">
      <c r="A51" s="209"/>
      <c r="B51" s="85" t="s">
        <v>111</v>
      </c>
      <c r="C51" s="86"/>
      <c r="D51" s="87">
        <v>9170.32</v>
      </c>
      <c r="E51" s="87"/>
      <c r="F51" s="88">
        <f>'3 вал.прод'!D86</f>
        <v>9170.32</v>
      </c>
      <c r="G51" s="62" t="e">
        <f>F51/E51*100</f>
        <v>#DIV/0!</v>
      </c>
      <c r="H51" s="63">
        <f>F51/D51*100</f>
        <v>100</v>
      </c>
      <c r="I51" s="79" t="e">
        <f>F51/C51*100</f>
        <v>#DIV/0!</v>
      </c>
    </row>
    <row r="52" spans="1:9" ht="26.25">
      <c r="A52" s="198">
        <v>7</v>
      </c>
      <c r="B52" s="89" t="s">
        <v>43</v>
      </c>
      <c r="C52" s="90">
        <f>C48/C53</f>
        <v>50.26204819277108</v>
      </c>
      <c r="D52" s="91">
        <v>100.16848425196851</v>
      </c>
      <c r="E52" s="91" t="e">
        <f>E48/E53</f>
        <v>#DIV/0!</v>
      </c>
      <c r="F52" s="92" t="e">
        <f>F48/F53</f>
        <v>#DIV/0!</v>
      </c>
      <c r="G52" s="55" t="e">
        <f t="shared" si="2"/>
        <v>#DIV/0!</v>
      </c>
      <c r="H52" s="56" t="e">
        <f t="shared" si="0"/>
        <v>#DIV/0!</v>
      </c>
      <c r="I52" s="81" t="e">
        <f t="shared" si="1"/>
        <v>#DIV/0!</v>
      </c>
    </row>
    <row r="53" spans="1:9" ht="52.5" thickBot="1">
      <c r="A53" s="200"/>
      <c r="B53" s="93" t="s">
        <v>44</v>
      </c>
      <c r="C53" s="60">
        <v>332</v>
      </c>
      <c r="D53" s="61">
        <v>254</v>
      </c>
      <c r="E53" s="61"/>
      <c r="F53" s="61"/>
      <c r="G53" s="62" t="e">
        <f t="shared" si="2"/>
        <v>#DIV/0!</v>
      </c>
      <c r="H53" s="63">
        <f t="shared" si="0"/>
        <v>0</v>
      </c>
      <c r="I53" s="79">
        <f t="shared" si="1"/>
        <v>0</v>
      </c>
    </row>
    <row r="54" spans="1:9" ht="15">
      <c r="A54" s="198">
        <v>8</v>
      </c>
      <c r="B54" s="94" t="s">
        <v>45</v>
      </c>
      <c r="C54" s="52">
        <v>5750</v>
      </c>
      <c r="D54" s="53">
        <v>12300</v>
      </c>
      <c r="E54" s="53"/>
      <c r="F54" s="53"/>
      <c r="G54" s="55" t="e">
        <f t="shared" si="2"/>
        <v>#DIV/0!</v>
      </c>
      <c r="H54" s="56">
        <f t="shared" si="0"/>
        <v>0</v>
      </c>
      <c r="I54" s="81">
        <f t="shared" si="1"/>
        <v>0</v>
      </c>
    </row>
    <row r="55" spans="1:9" ht="15.75" thickBot="1">
      <c r="A55" s="200"/>
      <c r="B55" s="75" t="s">
        <v>17</v>
      </c>
      <c r="C55" s="71">
        <f>C54/C7/9*1000</f>
        <v>806.6778900112233</v>
      </c>
      <c r="D55" s="71">
        <v>2648.578811369509</v>
      </c>
      <c r="E55" s="71" t="e">
        <f>E54/E7/9*1000</f>
        <v>#DIV/0!</v>
      </c>
      <c r="F55" s="71" t="e">
        <f>F54/F7/9*1000</f>
        <v>#DIV/0!</v>
      </c>
      <c r="G55" s="62" t="e">
        <f t="shared" si="2"/>
        <v>#DIV/0!</v>
      </c>
      <c r="H55" s="63" t="e">
        <f t="shared" si="0"/>
        <v>#DIV/0!</v>
      </c>
      <c r="I55" s="79" t="e">
        <f t="shared" si="1"/>
        <v>#DIV/0!</v>
      </c>
    </row>
    <row r="56" spans="1:9" ht="15">
      <c r="A56" s="198">
        <v>9</v>
      </c>
      <c r="B56" s="95" t="s">
        <v>46</v>
      </c>
      <c r="C56" s="96">
        <f>C58+C66+C67+C68+C69+C72+C73+C74+C75+C76+C77+C78</f>
        <v>909</v>
      </c>
      <c r="D56" s="97">
        <v>3398.6</v>
      </c>
      <c r="E56" s="97">
        <f>E58+E66+E67+E68+E69+E72+E73+E74+E75+E76+E77+E78</f>
        <v>0</v>
      </c>
      <c r="F56" s="98">
        <f>F58+F66+F67+F68+F69+F72+F73+F74+F75+F76+F77+F78</f>
        <v>0</v>
      </c>
      <c r="G56" s="55" t="e">
        <f t="shared" si="2"/>
        <v>#DIV/0!</v>
      </c>
      <c r="H56" s="56">
        <f t="shared" si="0"/>
        <v>0</v>
      </c>
      <c r="I56" s="81">
        <f t="shared" si="1"/>
        <v>0</v>
      </c>
    </row>
    <row r="57" spans="1:9" ht="15">
      <c r="A57" s="199"/>
      <c r="B57" s="29" t="s">
        <v>17</v>
      </c>
      <c r="C57" s="22">
        <f>C56/C7*1000/9</f>
        <v>127.52525252525253</v>
      </c>
      <c r="D57" s="22">
        <v>731.8260120585702</v>
      </c>
      <c r="E57" s="22" t="e">
        <f>E56/E7*1000/9</f>
        <v>#DIV/0!</v>
      </c>
      <c r="F57" s="22" t="e">
        <f>F56/F7*1000/9</f>
        <v>#DIV/0!</v>
      </c>
      <c r="G57" s="20" t="e">
        <f t="shared" si="2"/>
        <v>#DIV/0!</v>
      </c>
      <c r="H57" s="21" t="e">
        <f t="shared" si="0"/>
        <v>#DIV/0!</v>
      </c>
      <c r="I57" s="84" t="e">
        <f t="shared" si="1"/>
        <v>#DIV/0!</v>
      </c>
    </row>
    <row r="58" spans="1:9" ht="15">
      <c r="A58" s="199"/>
      <c r="B58" s="29" t="s">
        <v>47</v>
      </c>
      <c r="C58" s="33">
        <f>SUM(C59:C65)</f>
        <v>0</v>
      </c>
      <c r="D58" s="34">
        <v>0</v>
      </c>
      <c r="E58" s="34">
        <f>SUM(E59:E65)</f>
        <v>0</v>
      </c>
      <c r="F58" s="33">
        <f>SUM(F59:F65)</f>
        <v>0</v>
      </c>
      <c r="G58" s="20" t="e">
        <f t="shared" si="2"/>
        <v>#DIV/0!</v>
      </c>
      <c r="H58" s="21" t="e">
        <f t="shared" si="0"/>
        <v>#DIV/0!</v>
      </c>
      <c r="I58" s="84" t="e">
        <f t="shared" si="1"/>
        <v>#DIV/0!</v>
      </c>
    </row>
    <row r="59" spans="1:9" ht="15">
      <c r="A59" s="199"/>
      <c r="B59" s="7" t="s">
        <v>48</v>
      </c>
      <c r="C59" s="6"/>
      <c r="D59" s="6"/>
      <c r="E59" s="10"/>
      <c r="F59" s="6"/>
      <c r="G59" s="20" t="e">
        <f t="shared" si="2"/>
        <v>#DIV/0!</v>
      </c>
      <c r="H59" s="21" t="e">
        <f t="shared" si="0"/>
        <v>#DIV/0!</v>
      </c>
      <c r="I59" s="84" t="e">
        <f t="shared" si="1"/>
        <v>#DIV/0!</v>
      </c>
    </row>
    <row r="60" spans="1:9" ht="15">
      <c r="A60" s="199"/>
      <c r="B60" s="7" t="s">
        <v>49</v>
      </c>
      <c r="C60" s="6"/>
      <c r="D60" s="6"/>
      <c r="E60" s="10"/>
      <c r="F60" s="6"/>
      <c r="G60" s="20" t="e">
        <f t="shared" si="2"/>
        <v>#DIV/0!</v>
      </c>
      <c r="H60" s="21" t="e">
        <f t="shared" si="0"/>
        <v>#DIV/0!</v>
      </c>
      <c r="I60" s="84" t="e">
        <f t="shared" si="1"/>
        <v>#DIV/0!</v>
      </c>
    </row>
    <row r="61" spans="1:9" ht="15">
      <c r="A61" s="199"/>
      <c r="B61" s="7" t="s">
        <v>50</v>
      </c>
      <c r="C61" s="6"/>
      <c r="D61" s="6"/>
      <c r="E61" s="10"/>
      <c r="F61" s="6"/>
      <c r="G61" s="20" t="e">
        <f t="shared" si="2"/>
        <v>#DIV/0!</v>
      </c>
      <c r="H61" s="21" t="e">
        <f t="shared" si="0"/>
        <v>#DIV/0!</v>
      </c>
      <c r="I61" s="84" t="e">
        <f t="shared" si="1"/>
        <v>#DIV/0!</v>
      </c>
    </row>
    <row r="62" spans="1:9" ht="15">
      <c r="A62" s="199"/>
      <c r="B62" s="7" t="s">
        <v>51</v>
      </c>
      <c r="C62" s="6"/>
      <c r="D62" s="6"/>
      <c r="E62" s="10"/>
      <c r="F62" s="6"/>
      <c r="G62" s="20" t="e">
        <f t="shared" si="2"/>
        <v>#DIV/0!</v>
      </c>
      <c r="H62" s="21" t="e">
        <f t="shared" si="0"/>
        <v>#DIV/0!</v>
      </c>
      <c r="I62" s="84" t="e">
        <f t="shared" si="1"/>
        <v>#DIV/0!</v>
      </c>
    </row>
    <row r="63" spans="1:9" ht="15">
      <c r="A63" s="199"/>
      <c r="B63" s="7" t="s">
        <v>52</v>
      </c>
      <c r="C63" s="6"/>
      <c r="D63" s="6"/>
      <c r="E63" s="10"/>
      <c r="F63" s="6"/>
      <c r="G63" s="20" t="e">
        <f t="shared" si="2"/>
        <v>#DIV/0!</v>
      </c>
      <c r="H63" s="21" t="e">
        <f t="shared" si="0"/>
        <v>#DIV/0!</v>
      </c>
      <c r="I63" s="84" t="e">
        <f t="shared" si="1"/>
        <v>#DIV/0!</v>
      </c>
    </row>
    <row r="64" spans="1:9" ht="15">
      <c r="A64" s="199"/>
      <c r="B64" s="7" t="s">
        <v>53</v>
      </c>
      <c r="C64" s="6"/>
      <c r="D64" s="6"/>
      <c r="E64" s="10"/>
      <c r="F64" s="6"/>
      <c r="G64" s="20" t="e">
        <f t="shared" si="2"/>
        <v>#DIV/0!</v>
      </c>
      <c r="H64" s="21" t="e">
        <f t="shared" si="0"/>
        <v>#DIV/0!</v>
      </c>
      <c r="I64" s="84" t="e">
        <f t="shared" si="1"/>
        <v>#DIV/0!</v>
      </c>
    </row>
    <row r="65" spans="1:9" ht="15">
      <c r="A65" s="199"/>
      <c r="B65" s="7" t="s">
        <v>54</v>
      </c>
      <c r="C65" s="6"/>
      <c r="D65" s="6"/>
      <c r="E65" s="10"/>
      <c r="F65" s="6"/>
      <c r="G65" s="20" t="e">
        <f t="shared" si="2"/>
        <v>#DIV/0!</v>
      </c>
      <c r="H65" s="21" t="e">
        <f t="shared" si="0"/>
        <v>#DIV/0!</v>
      </c>
      <c r="I65" s="84" t="e">
        <f t="shared" si="1"/>
        <v>#DIV/0!</v>
      </c>
    </row>
    <row r="66" spans="1:9" ht="15">
      <c r="A66" s="199"/>
      <c r="B66" s="7" t="s">
        <v>55</v>
      </c>
      <c r="C66" s="6"/>
      <c r="D66" s="6"/>
      <c r="E66" s="10"/>
      <c r="F66" s="6"/>
      <c r="G66" s="20" t="e">
        <f t="shared" si="2"/>
        <v>#DIV/0!</v>
      </c>
      <c r="H66" s="21" t="e">
        <f t="shared" si="0"/>
        <v>#DIV/0!</v>
      </c>
      <c r="I66" s="84" t="e">
        <f t="shared" si="1"/>
        <v>#DIV/0!</v>
      </c>
    </row>
    <row r="67" spans="1:9" ht="15">
      <c r="A67" s="199"/>
      <c r="B67" s="7" t="s">
        <v>56</v>
      </c>
      <c r="C67" s="6">
        <v>428</v>
      </c>
      <c r="D67" s="10">
        <v>1425</v>
      </c>
      <c r="E67" s="10"/>
      <c r="F67" s="13"/>
      <c r="G67" s="20" t="e">
        <f t="shared" si="2"/>
        <v>#DIV/0!</v>
      </c>
      <c r="H67" s="21">
        <f t="shared" si="0"/>
        <v>0</v>
      </c>
      <c r="I67" s="84">
        <f t="shared" si="1"/>
        <v>0</v>
      </c>
    </row>
    <row r="68" spans="1:9" ht="15">
      <c r="A68" s="199"/>
      <c r="B68" s="7" t="s">
        <v>57</v>
      </c>
      <c r="C68" s="6">
        <v>0</v>
      </c>
      <c r="D68" s="10">
        <v>335</v>
      </c>
      <c r="E68" s="10"/>
      <c r="F68" s="13"/>
      <c r="G68" s="20" t="e">
        <f t="shared" si="2"/>
        <v>#DIV/0!</v>
      </c>
      <c r="H68" s="21">
        <f t="shared" si="0"/>
        <v>0</v>
      </c>
      <c r="I68" s="84" t="e">
        <f t="shared" si="1"/>
        <v>#DIV/0!</v>
      </c>
    </row>
    <row r="69" spans="1:9" ht="15">
      <c r="A69" s="199"/>
      <c r="B69" s="29" t="s">
        <v>58</v>
      </c>
      <c r="C69" s="33">
        <f>C70+C71</f>
        <v>475</v>
      </c>
      <c r="D69" s="34">
        <v>1536</v>
      </c>
      <c r="E69" s="34">
        <f>E70+E71</f>
        <v>0</v>
      </c>
      <c r="F69" s="30">
        <f>F70+F71</f>
        <v>0</v>
      </c>
      <c r="G69" s="20" t="e">
        <f t="shared" si="2"/>
        <v>#DIV/0!</v>
      </c>
      <c r="H69" s="21">
        <f t="shared" si="0"/>
        <v>0</v>
      </c>
      <c r="I69" s="84">
        <f t="shared" si="1"/>
        <v>0</v>
      </c>
    </row>
    <row r="70" spans="1:9" ht="15">
      <c r="A70" s="199"/>
      <c r="B70" s="7" t="s">
        <v>59</v>
      </c>
      <c r="C70" s="6">
        <v>255</v>
      </c>
      <c r="D70" s="10">
        <v>952</v>
      </c>
      <c r="E70" s="10"/>
      <c r="F70" s="13"/>
      <c r="G70" s="20" t="e">
        <f t="shared" si="2"/>
        <v>#DIV/0!</v>
      </c>
      <c r="H70" s="21">
        <f t="shared" si="0"/>
        <v>0</v>
      </c>
      <c r="I70" s="84">
        <f t="shared" si="1"/>
        <v>0</v>
      </c>
    </row>
    <row r="71" spans="1:9" ht="15">
      <c r="A71" s="199"/>
      <c r="B71" s="7" t="s">
        <v>60</v>
      </c>
      <c r="C71" s="6">
        <v>220</v>
      </c>
      <c r="D71" s="15">
        <v>584</v>
      </c>
      <c r="E71" s="10"/>
      <c r="F71" s="13"/>
      <c r="G71" s="20" t="e">
        <f t="shared" si="2"/>
        <v>#DIV/0!</v>
      </c>
      <c r="H71" s="21">
        <f t="shared" si="0"/>
        <v>0</v>
      </c>
      <c r="I71" s="84">
        <f t="shared" si="1"/>
        <v>0</v>
      </c>
    </row>
    <row r="72" spans="1:9" ht="15">
      <c r="A72" s="199"/>
      <c r="B72" s="7" t="s">
        <v>61</v>
      </c>
      <c r="C72" s="6">
        <v>1</v>
      </c>
      <c r="D72" s="10">
        <v>2</v>
      </c>
      <c r="E72" s="10"/>
      <c r="F72" s="13"/>
      <c r="G72" s="20" t="e">
        <f t="shared" si="2"/>
        <v>#DIV/0!</v>
      </c>
      <c r="H72" s="21">
        <f t="shared" si="0"/>
        <v>0</v>
      </c>
      <c r="I72" s="84">
        <f t="shared" si="1"/>
        <v>0</v>
      </c>
    </row>
    <row r="73" spans="1:9" ht="15">
      <c r="A73" s="199"/>
      <c r="B73" s="7" t="s">
        <v>62</v>
      </c>
      <c r="C73" s="6"/>
      <c r="D73" s="10"/>
      <c r="E73" s="10"/>
      <c r="F73" s="13"/>
      <c r="G73" s="20" t="e">
        <f t="shared" si="2"/>
        <v>#DIV/0!</v>
      </c>
      <c r="H73" s="21" t="e">
        <f t="shared" si="0"/>
        <v>#DIV/0!</v>
      </c>
      <c r="I73" s="84" t="e">
        <f t="shared" si="1"/>
        <v>#DIV/0!</v>
      </c>
    </row>
    <row r="74" spans="1:9" ht="15">
      <c r="A74" s="199"/>
      <c r="B74" s="7" t="s">
        <v>63</v>
      </c>
      <c r="C74" s="6">
        <v>3</v>
      </c>
      <c r="D74" s="10">
        <v>84.6</v>
      </c>
      <c r="E74" s="10"/>
      <c r="F74" s="10"/>
      <c r="G74" s="20" t="e">
        <f t="shared" si="2"/>
        <v>#DIV/0!</v>
      </c>
      <c r="H74" s="21">
        <f t="shared" si="0"/>
        <v>0</v>
      </c>
      <c r="I74" s="84">
        <f t="shared" si="1"/>
        <v>0</v>
      </c>
    </row>
    <row r="75" spans="1:9" ht="15">
      <c r="A75" s="199"/>
      <c r="B75" s="7" t="s">
        <v>64</v>
      </c>
      <c r="C75" s="6"/>
      <c r="D75" s="10">
        <v>16</v>
      </c>
      <c r="E75" s="10"/>
      <c r="F75" s="13"/>
      <c r="G75" s="20" t="e">
        <f t="shared" si="2"/>
        <v>#DIV/0!</v>
      </c>
      <c r="H75" s="21">
        <f aca="true" t="shared" si="3" ref="H75:H119">F75/D75*100</f>
        <v>0</v>
      </c>
      <c r="I75" s="84" t="e">
        <f aca="true" t="shared" si="4" ref="I75:I119">F75/C75*100</f>
        <v>#DIV/0!</v>
      </c>
    </row>
    <row r="76" spans="1:9" ht="15">
      <c r="A76" s="199"/>
      <c r="B76" s="7" t="s">
        <v>65</v>
      </c>
      <c r="C76" s="6"/>
      <c r="D76" s="10"/>
      <c r="E76" s="10"/>
      <c r="F76" s="13"/>
      <c r="G76" s="20" t="e">
        <f aca="true" t="shared" si="5" ref="G76:G119">F76/E76*100</f>
        <v>#DIV/0!</v>
      </c>
      <c r="H76" s="21" t="e">
        <f t="shared" si="3"/>
        <v>#DIV/0!</v>
      </c>
      <c r="I76" s="84" t="e">
        <f t="shared" si="4"/>
        <v>#DIV/0!</v>
      </c>
    </row>
    <row r="77" spans="1:9" ht="15">
      <c r="A77" s="199"/>
      <c r="B77" s="7" t="s">
        <v>66</v>
      </c>
      <c r="C77" s="6"/>
      <c r="D77" s="10"/>
      <c r="E77" s="10"/>
      <c r="F77" s="6"/>
      <c r="G77" s="20" t="e">
        <f t="shared" si="5"/>
        <v>#DIV/0!</v>
      </c>
      <c r="H77" s="21" t="e">
        <f t="shared" si="3"/>
        <v>#DIV/0!</v>
      </c>
      <c r="I77" s="84" t="e">
        <f t="shared" si="4"/>
        <v>#DIV/0!</v>
      </c>
    </row>
    <row r="78" spans="1:9" ht="15.75" thickBot="1">
      <c r="A78" s="200"/>
      <c r="B78" s="59" t="s">
        <v>171</v>
      </c>
      <c r="C78" s="60">
        <v>2</v>
      </c>
      <c r="D78" s="61">
        <v>0</v>
      </c>
      <c r="E78" s="61"/>
      <c r="F78" s="60"/>
      <c r="G78" s="62" t="e">
        <f t="shared" si="5"/>
        <v>#DIV/0!</v>
      </c>
      <c r="H78" s="63" t="e">
        <f t="shared" si="3"/>
        <v>#DIV/0!</v>
      </c>
      <c r="I78" s="79">
        <f t="shared" si="4"/>
        <v>0</v>
      </c>
    </row>
    <row r="79" spans="1:10" ht="39">
      <c r="A79" s="194">
        <v>10</v>
      </c>
      <c r="B79" s="99" t="s">
        <v>67</v>
      </c>
      <c r="C79" s="96">
        <f>C80+C81</f>
        <v>554</v>
      </c>
      <c r="D79" s="97">
        <v>2408</v>
      </c>
      <c r="E79" s="97">
        <f>E80+E81</f>
        <v>0</v>
      </c>
      <c r="F79" s="100">
        <f>F80+F81</f>
        <v>0</v>
      </c>
      <c r="G79" s="55" t="e">
        <f t="shared" si="5"/>
        <v>#DIV/0!</v>
      </c>
      <c r="H79" s="56">
        <f t="shared" si="3"/>
        <v>0</v>
      </c>
      <c r="I79" s="81">
        <f t="shared" si="4"/>
        <v>0</v>
      </c>
      <c r="J79" s="3"/>
    </row>
    <row r="80" spans="1:10" ht="15">
      <c r="A80" s="195"/>
      <c r="B80" s="7" t="s">
        <v>68</v>
      </c>
      <c r="C80" s="6">
        <v>0</v>
      </c>
      <c r="D80" s="10">
        <v>828</v>
      </c>
      <c r="E80" s="16"/>
      <c r="F80" s="16"/>
      <c r="G80" s="20" t="e">
        <f t="shared" si="5"/>
        <v>#DIV/0!</v>
      </c>
      <c r="H80" s="21">
        <f t="shared" si="3"/>
        <v>0</v>
      </c>
      <c r="I80" s="84" t="e">
        <f t="shared" si="4"/>
        <v>#DIV/0!</v>
      </c>
      <c r="J80" s="3"/>
    </row>
    <row r="81" spans="1:10" ht="15">
      <c r="A81" s="195"/>
      <c r="B81" s="5" t="s">
        <v>69</v>
      </c>
      <c r="C81" s="6">
        <v>554</v>
      </c>
      <c r="D81" s="10">
        <v>1580</v>
      </c>
      <c r="E81" s="16"/>
      <c r="F81" s="16"/>
      <c r="G81" s="20" t="e">
        <f t="shared" si="5"/>
        <v>#DIV/0!</v>
      </c>
      <c r="H81" s="21">
        <f t="shared" si="3"/>
        <v>0</v>
      </c>
      <c r="I81" s="84">
        <f t="shared" si="4"/>
        <v>0</v>
      </c>
      <c r="J81" s="3"/>
    </row>
    <row r="82" spans="1:10" ht="39.75" thickBot="1">
      <c r="A82" s="196"/>
      <c r="B82" s="93" t="s">
        <v>70</v>
      </c>
      <c r="C82" s="60">
        <v>0</v>
      </c>
      <c r="D82" s="61">
        <v>0</v>
      </c>
      <c r="E82" s="61"/>
      <c r="F82" s="101"/>
      <c r="G82" s="62" t="e">
        <f t="shared" si="5"/>
        <v>#DIV/0!</v>
      </c>
      <c r="H82" s="63" t="e">
        <f t="shared" si="3"/>
        <v>#DIV/0!</v>
      </c>
      <c r="I82" s="79" t="e">
        <f t="shared" si="4"/>
        <v>#DIV/0!</v>
      </c>
      <c r="J82" s="3"/>
    </row>
    <row r="83" spans="1:10" ht="15">
      <c r="A83" s="194">
        <v>11</v>
      </c>
      <c r="B83" s="65" t="s">
        <v>71</v>
      </c>
      <c r="C83" s="65">
        <v>9890</v>
      </c>
      <c r="D83" s="94">
        <v>13049</v>
      </c>
      <c r="E83" s="94"/>
      <c r="F83" s="102"/>
      <c r="G83" s="55" t="e">
        <f t="shared" si="5"/>
        <v>#DIV/0!</v>
      </c>
      <c r="H83" s="56">
        <f t="shared" si="3"/>
        <v>0</v>
      </c>
      <c r="I83" s="81">
        <f t="shared" si="4"/>
        <v>0</v>
      </c>
      <c r="J83" s="3"/>
    </row>
    <row r="84" spans="1:10" ht="26.25">
      <c r="A84" s="195"/>
      <c r="B84" s="24" t="s">
        <v>72</v>
      </c>
      <c r="C84" s="35">
        <f>C83/C7</f>
        <v>12.487373737373737</v>
      </c>
      <c r="D84" s="36">
        <v>25.28875968992248</v>
      </c>
      <c r="E84" s="36" t="e">
        <f>E83/E7</f>
        <v>#DIV/0!</v>
      </c>
      <c r="F84" s="37" t="e">
        <f>F83/F7</f>
        <v>#DIV/0!</v>
      </c>
      <c r="G84" s="20" t="e">
        <f t="shared" si="5"/>
        <v>#DIV/0!</v>
      </c>
      <c r="H84" s="21" t="e">
        <f t="shared" si="3"/>
        <v>#DIV/0!</v>
      </c>
      <c r="I84" s="84" t="e">
        <f t="shared" si="4"/>
        <v>#DIV/0!</v>
      </c>
      <c r="J84" s="3"/>
    </row>
    <row r="85" spans="1:10" ht="52.5" thickBot="1">
      <c r="A85" s="196"/>
      <c r="B85" s="82" t="s">
        <v>73</v>
      </c>
      <c r="C85" s="71">
        <f>C82/C83*100</f>
        <v>0</v>
      </c>
      <c r="D85" s="72">
        <v>0</v>
      </c>
      <c r="E85" s="72" t="e">
        <f>E82/E83*100</f>
        <v>#DIV/0!</v>
      </c>
      <c r="F85" s="103" t="e">
        <f>F82/F83*100</f>
        <v>#DIV/0!</v>
      </c>
      <c r="G85" s="62" t="e">
        <f t="shared" si="5"/>
        <v>#DIV/0!</v>
      </c>
      <c r="H85" s="63" t="e">
        <f t="shared" si="3"/>
        <v>#DIV/0!</v>
      </c>
      <c r="I85" s="79" t="e">
        <f t="shared" si="4"/>
        <v>#DIV/0!</v>
      </c>
      <c r="J85" s="3"/>
    </row>
    <row r="86" spans="1:10" ht="26.25">
      <c r="A86" s="194">
        <v>12</v>
      </c>
      <c r="B86" s="80" t="s">
        <v>74</v>
      </c>
      <c r="C86" s="52">
        <v>2</v>
      </c>
      <c r="D86" s="53">
        <v>14</v>
      </c>
      <c r="E86" s="53"/>
      <c r="F86" s="104"/>
      <c r="G86" s="55" t="e">
        <f t="shared" si="5"/>
        <v>#DIV/0!</v>
      </c>
      <c r="H86" s="56">
        <f t="shared" si="3"/>
        <v>0</v>
      </c>
      <c r="I86" s="81">
        <f t="shared" si="4"/>
        <v>0</v>
      </c>
      <c r="J86" s="3"/>
    </row>
    <row r="87" spans="1:10" ht="27" thickBot="1">
      <c r="A87" s="196"/>
      <c r="B87" s="82" t="s">
        <v>75</v>
      </c>
      <c r="C87" s="76">
        <f>C86*1000/C7</f>
        <v>2.525252525252525</v>
      </c>
      <c r="D87" s="106">
        <v>27.131782945736433</v>
      </c>
      <c r="E87" s="106" t="e">
        <f>E86*1000/E7</f>
        <v>#DIV/0!</v>
      </c>
      <c r="F87" s="106" t="e">
        <f>F86*1000/F7</f>
        <v>#DIV/0!</v>
      </c>
      <c r="G87" s="62" t="e">
        <f t="shared" si="5"/>
        <v>#DIV/0!</v>
      </c>
      <c r="H87" s="63" t="e">
        <f t="shared" si="3"/>
        <v>#DIV/0!</v>
      </c>
      <c r="I87" s="79" t="e">
        <f t="shared" si="4"/>
        <v>#DIV/0!</v>
      </c>
      <c r="J87" s="3"/>
    </row>
    <row r="88" spans="1:10" ht="26.25">
      <c r="A88" s="194">
        <v>13</v>
      </c>
      <c r="B88" s="80" t="s">
        <v>76</v>
      </c>
      <c r="C88" s="52">
        <v>1</v>
      </c>
      <c r="D88" s="53">
        <v>5</v>
      </c>
      <c r="E88" s="53"/>
      <c r="F88" s="53"/>
      <c r="G88" s="55" t="e">
        <f t="shared" si="5"/>
        <v>#DIV/0!</v>
      </c>
      <c r="H88" s="56">
        <f t="shared" si="3"/>
        <v>0</v>
      </c>
      <c r="I88" s="81">
        <f t="shared" si="4"/>
        <v>0</v>
      </c>
      <c r="J88" s="3"/>
    </row>
    <row r="89" spans="1:10" ht="26.25">
      <c r="A89" s="195"/>
      <c r="B89" s="8" t="s">
        <v>77</v>
      </c>
      <c r="C89" s="6">
        <v>0</v>
      </c>
      <c r="D89" s="10">
        <v>0</v>
      </c>
      <c r="E89" s="10">
        <v>0</v>
      </c>
      <c r="F89" s="10">
        <v>0</v>
      </c>
      <c r="G89" s="20" t="e">
        <f t="shared" si="5"/>
        <v>#DIV/0!</v>
      </c>
      <c r="H89" s="21" t="e">
        <f t="shared" si="3"/>
        <v>#DIV/0!</v>
      </c>
      <c r="I89" s="84" t="e">
        <f t="shared" si="4"/>
        <v>#DIV/0!</v>
      </c>
      <c r="J89" s="3"/>
    </row>
    <row r="90" spans="1:10" ht="39.75" thickBot="1">
      <c r="A90" s="196"/>
      <c r="B90" s="82" t="s">
        <v>78</v>
      </c>
      <c r="C90" s="76">
        <f>(C88+C89)*1000/C7</f>
        <v>1.2626262626262625</v>
      </c>
      <c r="D90" s="106">
        <v>9.689922480620154</v>
      </c>
      <c r="E90" s="106" t="e">
        <f>(E88+E89)*1000/E7</f>
        <v>#DIV/0!</v>
      </c>
      <c r="F90" s="106" t="e">
        <f>(F88+F89)*1000/F7</f>
        <v>#DIV/0!</v>
      </c>
      <c r="G90" s="62" t="e">
        <f t="shared" si="5"/>
        <v>#DIV/0!</v>
      </c>
      <c r="H90" s="63" t="e">
        <f t="shared" si="3"/>
        <v>#DIV/0!</v>
      </c>
      <c r="I90" s="79" t="e">
        <f t="shared" si="4"/>
        <v>#DIV/0!</v>
      </c>
      <c r="J90" s="3"/>
    </row>
    <row r="91" spans="1:10" ht="50.25" customHeight="1">
      <c r="A91" s="194">
        <v>14</v>
      </c>
      <c r="B91" s="80" t="s">
        <v>79</v>
      </c>
      <c r="C91" s="52">
        <v>0</v>
      </c>
      <c r="D91" s="53">
        <v>295</v>
      </c>
      <c r="E91" s="53"/>
      <c r="F91" s="53"/>
      <c r="G91" s="55" t="e">
        <f t="shared" si="5"/>
        <v>#DIV/0!</v>
      </c>
      <c r="H91" s="56">
        <f t="shared" si="3"/>
        <v>0</v>
      </c>
      <c r="I91" s="81" t="e">
        <f t="shared" si="4"/>
        <v>#DIV/0!</v>
      </c>
      <c r="J91" s="3"/>
    </row>
    <row r="92" spans="1:10" ht="39.75" thickBot="1">
      <c r="A92" s="196"/>
      <c r="B92" s="82" t="s">
        <v>80</v>
      </c>
      <c r="C92" s="105">
        <f>C91/C7*100</f>
        <v>0</v>
      </c>
      <c r="D92" s="72">
        <v>57.17054263565892</v>
      </c>
      <c r="E92" s="72" t="e">
        <f>E91/E7*100</f>
        <v>#DIV/0!</v>
      </c>
      <c r="F92" s="72" t="e">
        <f>F91/F7*100</f>
        <v>#DIV/0!</v>
      </c>
      <c r="G92" s="62" t="e">
        <f t="shared" si="5"/>
        <v>#DIV/0!</v>
      </c>
      <c r="H92" s="63" t="e">
        <f t="shared" si="3"/>
        <v>#DIV/0!</v>
      </c>
      <c r="I92" s="79" t="e">
        <f t="shared" si="4"/>
        <v>#DIV/0!</v>
      </c>
      <c r="J92" s="3"/>
    </row>
    <row r="93" spans="1:10" ht="15">
      <c r="A93" s="194">
        <v>15</v>
      </c>
      <c r="B93" s="65" t="s">
        <v>81</v>
      </c>
      <c r="C93" s="52">
        <v>7</v>
      </c>
      <c r="D93" s="53">
        <v>12</v>
      </c>
      <c r="E93" s="158"/>
      <c r="F93" s="158"/>
      <c r="G93" s="55" t="e">
        <f t="shared" si="5"/>
        <v>#DIV/0!</v>
      </c>
      <c r="H93" s="56">
        <f t="shared" si="3"/>
        <v>0</v>
      </c>
      <c r="I93" s="81">
        <f t="shared" si="4"/>
        <v>0</v>
      </c>
      <c r="J93" s="3"/>
    </row>
    <row r="94" spans="1:10" ht="15">
      <c r="A94" s="195"/>
      <c r="B94" s="7" t="s">
        <v>82</v>
      </c>
      <c r="C94" s="6">
        <v>6</v>
      </c>
      <c r="D94" s="10">
        <v>12</v>
      </c>
      <c r="E94" s="159"/>
      <c r="F94" s="159"/>
      <c r="G94" s="20" t="e">
        <f t="shared" si="5"/>
        <v>#DIV/0!</v>
      </c>
      <c r="H94" s="21">
        <f t="shared" si="3"/>
        <v>0</v>
      </c>
      <c r="I94" s="84">
        <f t="shared" si="4"/>
        <v>0</v>
      </c>
      <c r="J94" s="3"/>
    </row>
    <row r="95" spans="1:10" ht="15">
      <c r="A95" s="195"/>
      <c r="B95" s="29" t="s">
        <v>83</v>
      </c>
      <c r="C95" s="25">
        <f>C94/C93</f>
        <v>0.8571428571428571</v>
      </c>
      <c r="D95" s="26">
        <v>1</v>
      </c>
      <c r="E95" s="26" t="e">
        <f>E94/E93</f>
        <v>#DIV/0!</v>
      </c>
      <c r="F95" s="26" t="e">
        <f>F94/F93</f>
        <v>#DIV/0!</v>
      </c>
      <c r="G95" s="20" t="e">
        <f t="shared" si="5"/>
        <v>#DIV/0!</v>
      </c>
      <c r="H95" s="21" t="e">
        <f t="shared" si="3"/>
        <v>#DIV/0!</v>
      </c>
      <c r="I95" s="84" t="e">
        <f t="shared" si="4"/>
        <v>#DIV/0!</v>
      </c>
      <c r="J95" s="3"/>
    </row>
    <row r="96" spans="1:10" ht="39">
      <c r="A96" s="195"/>
      <c r="B96" s="8" t="s">
        <v>84</v>
      </c>
      <c r="C96" s="6">
        <v>0</v>
      </c>
      <c r="D96" s="10">
        <v>0</v>
      </c>
      <c r="E96" s="159">
        <v>0</v>
      </c>
      <c r="F96" s="160">
        <v>0</v>
      </c>
      <c r="G96" s="20" t="e">
        <f t="shared" si="5"/>
        <v>#DIV/0!</v>
      </c>
      <c r="H96" s="21" t="e">
        <f t="shared" si="3"/>
        <v>#DIV/0!</v>
      </c>
      <c r="I96" s="84" t="e">
        <f t="shared" si="4"/>
        <v>#DIV/0!</v>
      </c>
      <c r="J96" s="3"/>
    </row>
    <row r="97" spans="1:10" ht="39">
      <c r="A97" s="195"/>
      <c r="B97" s="24" t="s">
        <v>85</v>
      </c>
      <c r="C97" s="25">
        <f>C96/C93</f>
        <v>0</v>
      </c>
      <c r="D97" s="26">
        <v>0</v>
      </c>
      <c r="E97" s="26" t="e">
        <f>E96/E93</f>
        <v>#DIV/0!</v>
      </c>
      <c r="F97" s="25" t="e">
        <f>F96/F93</f>
        <v>#DIV/0!</v>
      </c>
      <c r="G97" s="20" t="e">
        <f t="shared" si="5"/>
        <v>#DIV/0!</v>
      </c>
      <c r="H97" s="21" t="e">
        <f t="shared" si="3"/>
        <v>#DIV/0!</v>
      </c>
      <c r="I97" s="84" t="e">
        <f t="shared" si="4"/>
        <v>#DIV/0!</v>
      </c>
      <c r="J97" s="3"/>
    </row>
    <row r="98" spans="1:10" ht="31.5" customHeight="1">
      <c r="A98" s="195"/>
      <c r="B98" s="31" t="s">
        <v>86</v>
      </c>
      <c r="C98" s="39">
        <f>C93*100000/C7</f>
        <v>883.8383838383838</v>
      </c>
      <c r="D98" s="38">
        <v>2325.5813953488373</v>
      </c>
      <c r="E98" s="38" t="e">
        <f>E93*100000/E7</f>
        <v>#DIV/0!</v>
      </c>
      <c r="F98" s="39" t="e">
        <f>F93*100000/F7</f>
        <v>#DIV/0!</v>
      </c>
      <c r="G98" s="20" t="e">
        <f t="shared" si="5"/>
        <v>#DIV/0!</v>
      </c>
      <c r="H98" s="21" t="e">
        <f t="shared" si="3"/>
        <v>#DIV/0!</v>
      </c>
      <c r="I98" s="84" t="e">
        <f t="shared" si="4"/>
        <v>#DIV/0!</v>
      </c>
      <c r="J98" s="3"/>
    </row>
    <row r="99" spans="1:10" ht="15.75" thickBot="1">
      <c r="A99" s="196"/>
      <c r="B99" s="59" t="s">
        <v>87</v>
      </c>
      <c r="C99" s="60">
        <v>0</v>
      </c>
      <c r="D99" s="61">
        <v>0</v>
      </c>
      <c r="E99" s="161"/>
      <c r="F99" s="162"/>
      <c r="G99" s="62" t="e">
        <f t="shared" si="5"/>
        <v>#DIV/0!</v>
      </c>
      <c r="H99" s="63" t="e">
        <f t="shared" si="3"/>
        <v>#DIV/0!</v>
      </c>
      <c r="I99" s="79" t="e">
        <f t="shared" si="4"/>
        <v>#DIV/0!</v>
      </c>
      <c r="J99" s="3"/>
    </row>
    <row r="100" spans="1:10" ht="27" thickBot="1">
      <c r="A100" s="107">
        <v>16</v>
      </c>
      <c r="B100" s="108" t="s">
        <v>88</v>
      </c>
      <c r="C100" s="109">
        <v>104.8</v>
      </c>
      <c r="D100" s="110">
        <v>368.6</v>
      </c>
      <c r="E100" s="110"/>
      <c r="F100" s="109"/>
      <c r="G100" s="111" t="e">
        <f t="shared" si="5"/>
        <v>#DIV/0!</v>
      </c>
      <c r="H100" s="112">
        <f t="shared" si="3"/>
        <v>0</v>
      </c>
      <c r="I100" s="113">
        <f t="shared" si="4"/>
        <v>0</v>
      </c>
      <c r="J100" s="3"/>
    </row>
    <row r="101" spans="1:10" ht="42.75" customHeight="1">
      <c r="A101" s="194">
        <v>17</v>
      </c>
      <c r="B101" s="80" t="s">
        <v>89</v>
      </c>
      <c r="C101" s="52">
        <v>970</v>
      </c>
      <c r="D101" s="53">
        <v>768.4</v>
      </c>
      <c r="E101" s="53"/>
      <c r="F101" s="52"/>
      <c r="G101" s="55" t="e">
        <f t="shared" si="5"/>
        <v>#DIV/0!</v>
      </c>
      <c r="H101" s="56">
        <f t="shared" si="3"/>
        <v>0</v>
      </c>
      <c r="I101" s="81">
        <f t="shared" si="4"/>
        <v>0</v>
      </c>
      <c r="J101" s="3"/>
    </row>
    <row r="102" spans="1:10" ht="39" customHeight="1">
      <c r="A102" s="195"/>
      <c r="B102" s="8" t="s">
        <v>90</v>
      </c>
      <c r="C102" s="6">
        <v>0</v>
      </c>
      <c r="D102" s="10">
        <v>0</v>
      </c>
      <c r="E102" s="10">
        <v>0</v>
      </c>
      <c r="F102" s="6">
        <v>0</v>
      </c>
      <c r="G102" s="20" t="e">
        <f t="shared" si="5"/>
        <v>#DIV/0!</v>
      </c>
      <c r="H102" s="21" t="e">
        <f t="shared" si="3"/>
        <v>#DIV/0!</v>
      </c>
      <c r="I102" s="84" t="e">
        <f t="shared" si="4"/>
        <v>#DIV/0!</v>
      </c>
      <c r="J102" s="3"/>
    </row>
    <row r="103" spans="1:10" ht="40.5" customHeight="1" thickBot="1">
      <c r="A103" s="196"/>
      <c r="B103" s="82" t="s">
        <v>91</v>
      </c>
      <c r="C103" s="67">
        <f>C102/C101</f>
        <v>0</v>
      </c>
      <c r="D103" s="68">
        <v>0</v>
      </c>
      <c r="E103" s="68" t="e">
        <f>E102/E101</f>
        <v>#DIV/0!</v>
      </c>
      <c r="F103" s="67" t="e">
        <f>F102/F101</f>
        <v>#DIV/0!</v>
      </c>
      <c r="G103" s="62" t="e">
        <f t="shared" si="5"/>
        <v>#DIV/0!</v>
      </c>
      <c r="H103" s="63" t="e">
        <f t="shared" si="3"/>
        <v>#DIV/0!</v>
      </c>
      <c r="I103" s="79" t="e">
        <f t="shared" si="4"/>
        <v>#DIV/0!</v>
      </c>
      <c r="J103" s="3"/>
    </row>
    <row r="104" spans="1:10" ht="51.75">
      <c r="A104" s="194">
        <v>18</v>
      </c>
      <c r="B104" s="80" t="s">
        <v>92</v>
      </c>
      <c r="C104" s="52">
        <v>728</v>
      </c>
      <c r="D104" s="53">
        <v>516</v>
      </c>
      <c r="E104" s="53"/>
      <c r="F104" s="114"/>
      <c r="G104" s="55" t="e">
        <f t="shared" si="5"/>
        <v>#DIV/0!</v>
      </c>
      <c r="H104" s="56">
        <f t="shared" si="3"/>
        <v>0</v>
      </c>
      <c r="I104" s="81">
        <f t="shared" si="4"/>
        <v>0</v>
      </c>
      <c r="J104" s="3"/>
    </row>
    <row r="105" spans="1:10" ht="52.5" thickBot="1">
      <c r="A105" s="196"/>
      <c r="B105" s="82" t="s">
        <v>93</v>
      </c>
      <c r="C105" s="115">
        <f>C104/C7</f>
        <v>0.9191919191919192</v>
      </c>
      <c r="D105" s="116">
        <v>1</v>
      </c>
      <c r="E105" s="116" t="e">
        <f>E104/E7</f>
        <v>#DIV/0!</v>
      </c>
      <c r="F105" s="117" t="e">
        <f>F104/F7</f>
        <v>#DIV/0!</v>
      </c>
      <c r="G105" s="62" t="e">
        <f t="shared" si="5"/>
        <v>#DIV/0!</v>
      </c>
      <c r="H105" s="63" t="e">
        <f t="shared" si="3"/>
        <v>#DIV/0!</v>
      </c>
      <c r="I105" s="79" t="e">
        <f t="shared" si="4"/>
        <v>#DIV/0!</v>
      </c>
      <c r="J105" s="3"/>
    </row>
    <row r="106" spans="1:10" ht="39">
      <c r="A106" s="194">
        <v>19</v>
      </c>
      <c r="B106" s="80" t="s">
        <v>94</v>
      </c>
      <c r="C106" s="52">
        <v>11.5</v>
      </c>
      <c r="D106" s="53">
        <v>11.5</v>
      </c>
      <c r="E106" s="53">
        <v>11.5</v>
      </c>
      <c r="F106" s="53">
        <v>11.5</v>
      </c>
      <c r="G106" s="55">
        <f t="shared" si="5"/>
        <v>100</v>
      </c>
      <c r="H106" s="56">
        <f t="shared" si="3"/>
        <v>100</v>
      </c>
      <c r="I106" s="81">
        <f t="shared" si="4"/>
        <v>100</v>
      </c>
      <c r="J106" s="3"/>
    </row>
    <row r="107" spans="1:10" ht="61.5" customHeight="1">
      <c r="A107" s="195"/>
      <c r="B107" s="8" t="s">
        <v>95</v>
      </c>
      <c r="C107" s="6">
        <v>11.5</v>
      </c>
      <c r="D107" s="10">
        <v>5.4</v>
      </c>
      <c r="E107" s="10">
        <v>5.4</v>
      </c>
      <c r="F107" s="10">
        <v>5.4</v>
      </c>
      <c r="G107" s="20">
        <f t="shared" si="5"/>
        <v>100</v>
      </c>
      <c r="H107" s="21">
        <f t="shared" si="3"/>
        <v>100</v>
      </c>
      <c r="I107" s="84">
        <f t="shared" si="4"/>
        <v>46.95652173913044</v>
      </c>
      <c r="J107" s="3"/>
    </row>
    <row r="108" spans="1:10" ht="104.25" customHeight="1" thickBot="1">
      <c r="A108" s="196"/>
      <c r="B108" s="82" t="s">
        <v>96</v>
      </c>
      <c r="C108" s="115">
        <f>C107/C106</f>
        <v>1</v>
      </c>
      <c r="D108" s="116">
        <v>0.46956521739130436</v>
      </c>
      <c r="E108" s="116">
        <f>E107/E106</f>
        <v>0.46956521739130436</v>
      </c>
      <c r="F108" s="116">
        <f>F107/F106</f>
        <v>0.46956521739130436</v>
      </c>
      <c r="G108" s="62">
        <f t="shared" si="5"/>
        <v>100</v>
      </c>
      <c r="H108" s="63">
        <f t="shared" si="3"/>
        <v>100</v>
      </c>
      <c r="I108" s="79">
        <f t="shared" si="4"/>
        <v>46.95652173913044</v>
      </c>
      <c r="J108" s="3"/>
    </row>
    <row r="109" spans="1:10" ht="26.25">
      <c r="A109" s="194">
        <v>20</v>
      </c>
      <c r="B109" s="80" t="s">
        <v>151</v>
      </c>
      <c r="C109" s="52">
        <v>20281</v>
      </c>
      <c r="D109" s="53">
        <v>20281</v>
      </c>
      <c r="E109" s="53">
        <v>20281</v>
      </c>
      <c r="F109" s="53">
        <v>20281</v>
      </c>
      <c r="G109" s="55">
        <f t="shared" si="5"/>
        <v>100</v>
      </c>
      <c r="H109" s="56">
        <f t="shared" si="3"/>
        <v>100</v>
      </c>
      <c r="I109" s="81">
        <f t="shared" si="4"/>
        <v>100</v>
      </c>
      <c r="J109" s="3"/>
    </row>
    <row r="110" spans="1:10" ht="51.75">
      <c r="A110" s="195"/>
      <c r="B110" s="8" t="s">
        <v>152</v>
      </c>
      <c r="C110" s="6">
        <v>2643.1</v>
      </c>
      <c r="D110" s="10">
        <v>2643.1</v>
      </c>
      <c r="E110" s="10">
        <v>2643.1</v>
      </c>
      <c r="F110" s="10">
        <v>2643.1</v>
      </c>
      <c r="G110" s="20">
        <f t="shared" si="5"/>
        <v>100</v>
      </c>
      <c r="H110" s="21">
        <f t="shared" si="3"/>
        <v>100</v>
      </c>
      <c r="I110" s="84">
        <f t="shared" si="4"/>
        <v>100</v>
      </c>
      <c r="J110" s="3"/>
    </row>
    <row r="111" spans="1:10" ht="65.25" thickBot="1">
      <c r="A111" s="196"/>
      <c r="B111" s="82" t="s">
        <v>97</v>
      </c>
      <c r="C111" s="115">
        <f>C110/C109</f>
        <v>0.13032394852324836</v>
      </c>
      <c r="D111" s="116">
        <v>0.13032394852324836</v>
      </c>
      <c r="E111" s="116">
        <f>E110/E109</f>
        <v>0.13032394852324836</v>
      </c>
      <c r="F111" s="116">
        <f>F110/F109</f>
        <v>0.13032394852324836</v>
      </c>
      <c r="G111" s="62">
        <f t="shared" si="5"/>
        <v>100</v>
      </c>
      <c r="H111" s="63">
        <f t="shared" si="3"/>
        <v>100</v>
      </c>
      <c r="I111" s="79">
        <f t="shared" si="4"/>
        <v>100</v>
      </c>
      <c r="J111" s="3"/>
    </row>
    <row r="112" spans="1:10" ht="39">
      <c r="A112" s="194">
        <v>21</v>
      </c>
      <c r="B112" s="80" t="s">
        <v>105</v>
      </c>
      <c r="C112" s="52">
        <v>35</v>
      </c>
      <c r="D112" s="53">
        <v>12</v>
      </c>
      <c r="E112" s="53"/>
      <c r="F112" s="157"/>
      <c r="G112" s="55" t="e">
        <f t="shared" si="5"/>
        <v>#DIV/0!</v>
      </c>
      <c r="H112" s="56">
        <f t="shared" si="3"/>
        <v>0</v>
      </c>
      <c r="I112" s="81">
        <f t="shared" si="4"/>
        <v>0</v>
      </c>
      <c r="J112" s="3"/>
    </row>
    <row r="113" spans="1:10" ht="26.25">
      <c r="A113" s="195"/>
      <c r="B113" s="8" t="s">
        <v>98</v>
      </c>
      <c r="C113" s="6">
        <v>0</v>
      </c>
      <c r="D113" s="10">
        <v>12</v>
      </c>
      <c r="E113" s="10"/>
      <c r="F113" s="10"/>
      <c r="G113" s="20" t="e">
        <f t="shared" si="5"/>
        <v>#DIV/0!</v>
      </c>
      <c r="H113" s="21">
        <f t="shared" si="3"/>
        <v>0</v>
      </c>
      <c r="I113" s="84" t="e">
        <f t="shared" si="4"/>
        <v>#DIV/0!</v>
      </c>
      <c r="J113" s="3"/>
    </row>
    <row r="114" spans="1:10" ht="27" thickBot="1">
      <c r="A114" s="196"/>
      <c r="B114" s="82" t="s">
        <v>99</v>
      </c>
      <c r="C114" s="115">
        <f>C113/C112</f>
        <v>0</v>
      </c>
      <c r="D114" s="116">
        <v>1</v>
      </c>
      <c r="E114" s="116" t="e">
        <f>E113/E112</f>
        <v>#DIV/0!</v>
      </c>
      <c r="F114" s="116" t="e">
        <f>F113/F112</f>
        <v>#DIV/0!</v>
      </c>
      <c r="G114" s="62" t="e">
        <f t="shared" si="5"/>
        <v>#DIV/0!</v>
      </c>
      <c r="H114" s="63" t="e">
        <f t="shared" si="3"/>
        <v>#DIV/0!</v>
      </c>
      <c r="I114" s="79" t="e">
        <f t="shared" si="4"/>
        <v>#DIV/0!</v>
      </c>
      <c r="J114" s="3"/>
    </row>
    <row r="115" spans="1:10" ht="42" customHeight="1">
      <c r="A115" s="194">
        <v>22</v>
      </c>
      <c r="B115" s="80" t="s">
        <v>100</v>
      </c>
      <c r="C115" s="52">
        <v>6118</v>
      </c>
      <c r="D115" s="53">
        <v>5500</v>
      </c>
      <c r="E115" s="53"/>
      <c r="F115" s="118"/>
      <c r="G115" s="55" t="e">
        <f t="shared" si="5"/>
        <v>#DIV/0!</v>
      </c>
      <c r="H115" s="56">
        <f t="shared" si="3"/>
        <v>0</v>
      </c>
      <c r="I115" s="81">
        <f t="shared" si="4"/>
        <v>0</v>
      </c>
      <c r="J115" s="3"/>
    </row>
    <row r="116" spans="1:10" ht="51.75">
      <c r="A116" s="195"/>
      <c r="B116" s="8" t="s">
        <v>101</v>
      </c>
      <c r="C116" s="6">
        <v>0</v>
      </c>
      <c r="D116" s="15">
        <v>4333</v>
      </c>
      <c r="E116" s="10"/>
      <c r="F116" s="14"/>
      <c r="G116" s="20" t="e">
        <f t="shared" si="5"/>
        <v>#DIV/0!</v>
      </c>
      <c r="H116" s="21">
        <f t="shared" si="3"/>
        <v>0</v>
      </c>
      <c r="I116" s="84" t="e">
        <f t="shared" si="4"/>
        <v>#DIV/0!</v>
      </c>
      <c r="J116" s="3"/>
    </row>
    <row r="117" spans="1:10" ht="52.5" thickBot="1">
      <c r="A117" s="196"/>
      <c r="B117" s="82" t="s">
        <v>102</v>
      </c>
      <c r="C117" s="115">
        <f>C116/C7</f>
        <v>0</v>
      </c>
      <c r="D117" s="116">
        <v>8.397286821705427</v>
      </c>
      <c r="E117" s="116" t="e">
        <f>E116/E7</f>
        <v>#DIV/0!</v>
      </c>
      <c r="F117" s="115" t="e">
        <f>F116/F7</f>
        <v>#DIV/0!</v>
      </c>
      <c r="G117" s="62" t="e">
        <f t="shared" si="5"/>
        <v>#DIV/0!</v>
      </c>
      <c r="H117" s="63" t="e">
        <f t="shared" si="3"/>
        <v>#DIV/0!</v>
      </c>
      <c r="I117" s="79" t="e">
        <f t="shared" si="4"/>
        <v>#DIV/0!</v>
      </c>
      <c r="J117" s="3"/>
    </row>
    <row r="118" spans="1:10" ht="48.75" customHeight="1">
      <c r="A118" s="194">
        <v>23</v>
      </c>
      <c r="B118" s="80" t="s">
        <v>103</v>
      </c>
      <c r="C118" s="52">
        <v>115</v>
      </c>
      <c r="D118" s="53">
        <v>153</v>
      </c>
      <c r="E118" s="53"/>
      <c r="F118" s="52"/>
      <c r="G118" s="55" t="e">
        <f t="shared" si="5"/>
        <v>#DIV/0!</v>
      </c>
      <c r="H118" s="56">
        <f t="shared" si="3"/>
        <v>0</v>
      </c>
      <c r="I118" s="81">
        <f t="shared" si="4"/>
        <v>0</v>
      </c>
      <c r="J118" s="3"/>
    </row>
    <row r="119" spans="1:10" ht="39.75" thickBot="1">
      <c r="A119" s="196"/>
      <c r="B119" s="82" t="s">
        <v>104</v>
      </c>
      <c r="C119" s="115">
        <f>C118/C7</f>
        <v>0.1452020202020202</v>
      </c>
      <c r="D119" s="116">
        <v>0.29651162790697677</v>
      </c>
      <c r="E119" s="116" t="e">
        <f>E118/E7</f>
        <v>#DIV/0!</v>
      </c>
      <c r="F119" s="115" t="e">
        <f>F118/F7</f>
        <v>#DIV/0!</v>
      </c>
      <c r="G119" s="62" t="e">
        <f t="shared" si="5"/>
        <v>#DIV/0!</v>
      </c>
      <c r="H119" s="63" t="e">
        <f t="shared" si="3"/>
        <v>#DIV/0!</v>
      </c>
      <c r="I119" s="79" t="e">
        <f t="shared" si="4"/>
        <v>#DIV/0!</v>
      </c>
      <c r="J119" s="3"/>
    </row>
    <row r="120" spans="1:10" ht="15">
      <c r="A120" s="2"/>
      <c r="B120" s="2"/>
      <c r="C120" s="1"/>
      <c r="D120" s="1"/>
      <c r="E120" s="12"/>
      <c r="F120" s="1"/>
      <c r="G120" s="1"/>
      <c r="H120" s="1"/>
      <c r="I120" s="1"/>
      <c r="J120" s="3"/>
    </row>
    <row r="121" spans="1:10" ht="15">
      <c r="A121" s="2"/>
      <c r="B121" s="2" t="s">
        <v>196</v>
      </c>
      <c r="C121" s="1"/>
      <c r="D121" s="1"/>
      <c r="E121" s="1"/>
      <c r="F121" s="1"/>
      <c r="G121" s="1"/>
      <c r="H121" s="1"/>
      <c r="I121" s="1"/>
      <c r="J121" s="3"/>
    </row>
    <row r="122" spans="1:10" ht="15">
      <c r="A122" s="2"/>
      <c r="B122" s="2" t="s">
        <v>148</v>
      </c>
      <c r="C122" s="1"/>
      <c r="D122" s="1"/>
      <c r="E122" s="1" t="s">
        <v>165</v>
      </c>
      <c r="F122" s="1"/>
      <c r="G122" s="1"/>
      <c r="H122" s="1"/>
      <c r="I122" s="1"/>
      <c r="J122" s="3"/>
    </row>
    <row r="123" spans="1:10" ht="15">
      <c r="A123" s="2"/>
      <c r="B123" s="2" t="s">
        <v>166</v>
      </c>
      <c r="C123" s="1"/>
      <c r="D123" s="1"/>
      <c r="E123" s="197"/>
      <c r="F123" s="197"/>
      <c r="G123" s="1"/>
      <c r="H123" s="1"/>
      <c r="I123" s="1"/>
      <c r="J123" s="3"/>
    </row>
    <row r="124" spans="1:10" ht="15">
      <c r="A124" s="2"/>
      <c r="B124" s="2"/>
      <c r="C124" s="1"/>
      <c r="D124" s="1"/>
      <c r="E124" s="1"/>
      <c r="F124" s="1"/>
      <c r="G124" s="1"/>
      <c r="H124" s="1"/>
      <c r="I124" s="1"/>
      <c r="J124" s="3"/>
    </row>
    <row r="125" spans="1:10" ht="15">
      <c r="A125" s="2"/>
      <c r="B125" s="2"/>
      <c r="C125" s="1"/>
      <c r="D125" s="1"/>
      <c r="E125" s="1"/>
      <c r="F125" s="1"/>
      <c r="G125" s="1"/>
      <c r="H125" s="1"/>
      <c r="I125" s="1"/>
      <c r="J125" s="3"/>
    </row>
    <row r="126" spans="1:10" ht="15">
      <c r="A126" s="2"/>
      <c r="B126" s="2"/>
      <c r="C126" s="1"/>
      <c r="D126" s="1"/>
      <c r="E126" s="1"/>
      <c r="F126" s="1"/>
      <c r="G126" s="1"/>
      <c r="H126" s="1"/>
      <c r="I126" s="1"/>
      <c r="J126" s="3"/>
    </row>
    <row r="127" spans="1:10" ht="15">
      <c r="A127" s="2"/>
      <c r="B127" s="2"/>
      <c r="C127" s="1"/>
      <c r="D127" s="1"/>
      <c r="E127" s="1"/>
      <c r="F127" s="1"/>
      <c r="G127" s="1"/>
      <c r="H127" s="1"/>
      <c r="I127" s="1"/>
      <c r="J127" s="3"/>
    </row>
    <row r="128" spans="1:10" ht="15">
      <c r="A128" s="2"/>
      <c r="B128" s="2"/>
      <c r="C128" s="1"/>
      <c r="D128" s="1"/>
      <c r="E128" s="1"/>
      <c r="F128" s="1"/>
      <c r="G128" s="1"/>
      <c r="H128" s="1"/>
      <c r="I128" s="1"/>
      <c r="J128" s="3"/>
    </row>
    <row r="129" spans="1:10" ht="15">
      <c r="A129" s="2"/>
      <c r="B129" s="2"/>
      <c r="C129" s="1"/>
      <c r="D129" s="1"/>
      <c r="E129" s="1"/>
      <c r="F129" s="1"/>
      <c r="G129" s="1"/>
      <c r="H129" s="1"/>
      <c r="I129" s="1"/>
      <c r="J129" s="3"/>
    </row>
    <row r="130" spans="1:10" ht="15">
      <c r="A130" s="2"/>
      <c r="B130" s="2"/>
      <c r="C130" s="1"/>
      <c r="D130" s="1"/>
      <c r="E130" s="1"/>
      <c r="F130" s="1"/>
      <c r="G130" s="1"/>
      <c r="H130" s="1"/>
      <c r="I130" s="1"/>
      <c r="J130" s="3"/>
    </row>
    <row r="131" spans="1:10" ht="15">
      <c r="A131" s="2"/>
      <c r="B131" s="2"/>
      <c r="C131" s="1"/>
      <c r="D131" s="1"/>
      <c r="E131" s="1"/>
      <c r="F131" s="1"/>
      <c r="G131" s="1"/>
      <c r="H131" s="1"/>
      <c r="I131" s="1"/>
      <c r="J131" s="3"/>
    </row>
    <row r="132" spans="1:10" ht="15">
      <c r="A132" s="2"/>
      <c r="B132" s="2"/>
      <c r="C132" s="1"/>
      <c r="D132" s="1"/>
      <c r="E132" s="1"/>
      <c r="F132" s="1"/>
      <c r="G132" s="1"/>
      <c r="H132" s="1"/>
      <c r="I132" s="1"/>
      <c r="J132" s="3"/>
    </row>
    <row r="133" spans="1:10" ht="15">
      <c r="A133" s="2"/>
      <c r="B133" s="2"/>
      <c r="C133" s="1"/>
      <c r="D133" s="1"/>
      <c r="E133" s="1"/>
      <c r="F133" s="1"/>
      <c r="G133" s="1"/>
      <c r="H133" s="1"/>
      <c r="I133" s="1"/>
      <c r="J133" s="3"/>
    </row>
    <row r="134" spans="1:10" ht="15">
      <c r="A134" s="2"/>
      <c r="B134" s="2"/>
      <c r="C134" s="1"/>
      <c r="D134" s="1"/>
      <c r="E134" s="1"/>
      <c r="F134" s="1"/>
      <c r="G134" s="1"/>
      <c r="H134" s="1"/>
      <c r="I134" s="1"/>
      <c r="J134" s="3"/>
    </row>
    <row r="135" spans="1:10" ht="15">
      <c r="A135" s="2"/>
      <c r="B135" s="2"/>
      <c r="C135" s="1"/>
      <c r="D135" s="1"/>
      <c r="E135" s="1"/>
      <c r="F135" s="1"/>
      <c r="G135" s="1"/>
      <c r="H135" s="1"/>
      <c r="I135" s="1"/>
      <c r="J135" s="3"/>
    </row>
    <row r="136" spans="1:10" ht="15">
      <c r="A136" s="2"/>
      <c r="B136" s="2"/>
      <c r="C136" s="1"/>
      <c r="D136" s="1"/>
      <c r="E136" s="1"/>
      <c r="F136" s="1"/>
      <c r="G136" s="1"/>
      <c r="H136" s="1"/>
      <c r="I136" s="1"/>
      <c r="J136" s="3"/>
    </row>
    <row r="137" spans="1:10" ht="15">
      <c r="A137" s="2"/>
      <c r="B137" s="2"/>
      <c r="C137" s="1"/>
      <c r="D137" s="1"/>
      <c r="E137" s="1"/>
      <c r="F137" s="1"/>
      <c r="G137" s="1"/>
      <c r="H137" s="1"/>
      <c r="I137" s="1"/>
      <c r="J137" s="3"/>
    </row>
    <row r="138" spans="1:10" ht="15">
      <c r="A138" s="2"/>
      <c r="B138" s="2"/>
      <c r="C138" s="1"/>
      <c r="D138" s="1"/>
      <c r="E138" s="1"/>
      <c r="F138" s="1"/>
      <c r="G138" s="1"/>
      <c r="H138" s="1"/>
      <c r="I138" s="1"/>
      <c r="J138" s="3"/>
    </row>
    <row r="139" spans="1:10" ht="15">
      <c r="A139" s="2"/>
      <c r="B139" s="2"/>
      <c r="C139" s="1"/>
      <c r="D139" s="1"/>
      <c r="E139" s="1"/>
      <c r="F139" s="1"/>
      <c r="G139" s="1"/>
      <c r="H139" s="1"/>
      <c r="I139" s="1"/>
      <c r="J139" s="3"/>
    </row>
    <row r="140" spans="1:10" ht="15">
      <c r="A140" s="2"/>
      <c r="B140" s="2"/>
      <c r="C140" s="1"/>
      <c r="D140" s="1"/>
      <c r="E140" s="1"/>
      <c r="F140" s="1"/>
      <c r="G140" s="1"/>
      <c r="H140" s="1"/>
      <c r="I140" s="1"/>
      <c r="J140" s="3"/>
    </row>
    <row r="141" spans="1:10" ht="15">
      <c r="A141" s="2"/>
      <c r="B141" s="2"/>
      <c r="C141" s="1"/>
      <c r="D141" s="1"/>
      <c r="E141" s="1"/>
      <c r="F141" s="1"/>
      <c r="G141" s="1"/>
      <c r="H141" s="1"/>
      <c r="I141" s="1"/>
      <c r="J141" s="3"/>
    </row>
    <row r="142" spans="1:10" ht="15">
      <c r="A142" s="2"/>
      <c r="B142" s="2"/>
      <c r="C142" s="1"/>
      <c r="D142" s="1"/>
      <c r="E142" s="1"/>
      <c r="F142" s="1"/>
      <c r="G142" s="1"/>
      <c r="H142" s="1"/>
      <c r="I142" s="1"/>
      <c r="J142" s="3"/>
    </row>
    <row r="143" spans="1:10" ht="15">
      <c r="A143" s="2"/>
      <c r="B143" s="2"/>
      <c r="C143" s="1"/>
      <c r="D143" s="1"/>
      <c r="E143" s="1"/>
      <c r="F143" s="1"/>
      <c r="G143" s="1"/>
      <c r="H143" s="1"/>
      <c r="I143" s="1"/>
      <c r="J143" s="3"/>
    </row>
    <row r="144" spans="1:10" ht="15">
      <c r="A144" s="2"/>
      <c r="B144" s="2"/>
      <c r="C144" s="1"/>
      <c r="D144" s="1"/>
      <c r="E144" s="1"/>
      <c r="F144" s="1"/>
      <c r="G144" s="1"/>
      <c r="H144" s="1"/>
      <c r="I144" s="1"/>
      <c r="J144" s="3"/>
    </row>
    <row r="145" spans="1:10" ht="15">
      <c r="A145" s="2"/>
      <c r="B145" s="2"/>
      <c r="C145" s="1"/>
      <c r="D145" s="1"/>
      <c r="E145" s="1"/>
      <c r="F145" s="1"/>
      <c r="G145" s="1"/>
      <c r="H145" s="1"/>
      <c r="I145" s="1"/>
      <c r="J145" s="3"/>
    </row>
    <row r="146" spans="1:10" ht="15">
      <c r="A146" s="2"/>
      <c r="B146" s="2"/>
      <c r="C146" s="1"/>
      <c r="D146" s="1"/>
      <c r="E146" s="1"/>
      <c r="F146" s="1"/>
      <c r="G146" s="1"/>
      <c r="H146" s="1"/>
      <c r="I146" s="1"/>
      <c r="J146" s="3"/>
    </row>
    <row r="147" spans="1:10" ht="15">
      <c r="A147" s="2"/>
      <c r="B147" s="2"/>
      <c r="C147" s="1"/>
      <c r="D147" s="1"/>
      <c r="E147" s="1"/>
      <c r="F147" s="1"/>
      <c r="G147" s="1"/>
      <c r="H147" s="1"/>
      <c r="I147" s="1"/>
      <c r="J147" s="3"/>
    </row>
    <row r="148" spans="1:10" ht="15">
      <c r="A148" s="2"/>
      <c r="B148" s="2"/>
      <c r="C148" s="1"/>
      <c r="D148" s="1"/>
      <c r="E148" s="1"/>
      <c r="F148" s="1"/>
      <c r="G148" s="1"/>
      <c r="H148" s="1"/>
      <c r="I148" s="1"/>
      <c r="J148" s="3"/>
    </row>
    <row r="149" spans="1:10" ht="15">
      <c r="A149" s="2"/>
      <c r="B149" s="2"/>
      <c r="C149" s="1"/>
      <c r="D149" s="1"/>
      <c r="E149" s="1"/>
      <c r="F149" s="1"/>
      <c r="G149" s="1"/>
      <c r="H149" s="1"/>
      <c r="I149" s="1"/>
      <c r="J149" s="3"/>
    </row>
    <row r="150" spans="1:10" ht="15">
      <c r="A150" s="2"/>
      <c r="B150" s="2"/>
      <c r="C150" s="1"/>
      <c r="D150" s="1"/>
      <c r="E150" s="1"/>
      <c r="F150" s="1"/>
      <c r="G150" s="1"/>
      <c r="H150" s="1"/>
      <c r="I150" s="1"/>
      <c r="J150" s="3"/>
    </row>
    <row r="151" spans="1:10" ht="15">
      <c r="A151" s="2"/>
      <c r="B151" s="2"/>
      <c r="C151" s="1"/>
      <c r="D151" s="1"/>
      <c r="E151" s="1"/>
      <c r="F151" s="1"/>
      <c r="G151" s="1"/>
      <c r="H151" s="1"/>
      <c r="I151" s="1"/>
      <c r="J151" s="3"/>
    </row>
    <row r="152" spans="1:10" ht="15">
      <c r="A152" s="2"/>
      <c r="B152" s="2"/>
      <c r="C152" s="1"/>
      <c r="D152" s="1"/>
      <c r="E152" s="1"/>
      <c r="F152" s="1"/>
      <c r="G152" s="1"/>
      <c r="H152" s="1"/>
      <c r="I152" s="1"/>
      <c r="J152" s="3"/>
    </row>
    <row r="153" spans="1:10" ht="15">
      <c r="A153" s="2"/>
      <c r="B153" s="2"/>
      <c r="C153" s="1"/>
      <c r="D153" s="1"/>
      <c r="E153" s="1"/>
      <c r="F153" s="1"/>
      <c r="G153" s="1"/>
      <c r="H153" s="1"/>
      <c r="I153" s="1"/>
      <c r="J153" s="3"/>
    </row>
    <row r="154" spans="1:10" ht="15">
      <c r="A154" s="2"/>
      <c r="B154" s="2"/>
      <c r="C154" s="1"/>
      <c r="D154" s="1"/>
      <c r="E154" s="1"/>
      <c r="F154" s="1"/>
      <c r="G154" s="1"/>
      <c r="H154" s="1"/>
      <c r="I154" s="1"/>
      <c r="J154" s="3"/>
    </row>
    <row r="155" spans="1:10" ht="15">
      <c r="A155" s="2"/>
      <c r="B155" s="2"/>
      <c r="C155" s="1"/>
      <c r="D155" s="1"/>
      <c r="E155" s="1"/>
      <c r="F155" s="1"/>
      <c r="G155" s="1"/>
      <c r="H155" s="1"/>
      <c r="I155" s="1"/>
      <c r="J155" s="3"/>
    </row>
    <row r="156" spans="1:10" ht="15">
      <c r="A156" s="2"/>
      <c r="B156" s="2"/>
      <c r="C156" s="1"/>
      <c r="D156" s="1"/>
      <c r="E156" s="1"/>
      <c r="F156" s="1"/>
      <c r="G156" s="1"/>
      <c r="H156" s="1"/>
      <c r="I156" s="1"/>
      <c r="J156" s="3"/>
    </row>
    <row r="157" spans="1:10" ht="15">
      <c r="A157" s="2"/>
      <c r="B157" s="2"/>
      <c r="C157" s="1"/>
      <c r="D157" s="1"/>
      <c r="E157" s="1"/>
      <c r="F157" s="1"/>
      <c r="G157" s="1"/>
      <c r="H157" s="1"/>
      <c r="I157" s="1"/>
      <c r="J157" s="3"/>
    </row>
    <row r="158" spans="1:10" ht="15">
      <c r="A158" s="2"/>
      <c r="B158" s="2"/>
      <c r="C158" s="1"/>
      <c r="D158" s="1"/>
      <c r="E158" s="1"/>
      <c r="F158" s="1"/>
      <c r="G158" s="1"/>
      <c r="H158" s="1"/>
      <c r="I158" s="1"/>
      <c r="J158" s="3"/>
    </row>
    <row r="159" spans="1:10" ht="15">
      <c r="A159" s="2"/>
      <c r="B159" s="2"/>
      <c r="C159" s="1"/>
      <c r="D159" s="1"/>
      <c r="E159" s="1"/>
      <c r="F159" s="1"/>
      <c r="G159" s="1"/>
      <c r="H159" s="1"/>
      <c r="I159" s="1"/>
      <c r="J159" s="3"/>
    </row>
    <row r="160" spans="1:10" ht="15">
      <c r="A160" s="2"/>
      <c r="B160" s="2"/>
      <c r="C160" s="1"/>
      <c r="D160" s="1"/>
      <c r="E160" s="1"/>
      <c r="F160" s="1"/>
      <c r="G160" s="1"/>
      <c r="H160" s="1"/>
      <c r="I160" s="1"/>
      <c r="J160" s="3"/>
    </row>
    <row r="161" spans="1:10" ht="15">
      <c r="A161" s="2"/>
      <c r="B161" s="2"/>
      <c r="C161" s="1"/>
      <c r="D161" s="1"/>
      <c r="E161" s="1"/>
      <c r="F161" s="1"/>
      <c r="G161" s="1"/>
      <c r="H161" s="1"/>
      <c r="I161" s="1"/>
      <c r="J161" s="3"/>
    </row>
    <row r="162" spans="1:10" ht="15">
      <c r="A162" s="2"/>
      <c r="B162" s="2"/>
      <c r="C162" s="1"/>
      <c r="D162" s="1"/>
      <c r="E162" s="1"/>
      <c r="F162" s="1"/>
      <c r="G162" s="1"/>
      <c r="H162" s="1"/>
      <c r="I162" s="1"/>
      <c r="J162" s="3"/>
    </row>
    <row r="163" spans="1:10" ht="15">
      <c r="A163" s="2"/>
      <c r="B163" s="2"/>
      <c r="C163" s="1"/>
      <c r="D163" s="1"/>
      <c r="E163" s="1"/>
      <c r="F163" s="1"/>
      <c r="G163" s="1"/>
      <c r="H163" s="1"/>
      <c r="I163" s="1"/>
      <c r="J163" s="3"/>
    </row>
    <row r="164" spans="1:10" ht="15">
      <c r="A164" s="2"/>
      <c r="B164" s="2"/>
      <c r="C164" s="1"/>
      <c r="D164" s="1"/>
      <c r="E164" s="1"/>
      <c r="F164" s="1"/>
      <c r="G164" s="1"/>
      <c r="H164" s="1"/>
      <c r="I164" s="1"/>
      <c r="J164" s="3"/>
    </row>
    <row r="165" spans="1:10" ht="15">
      <c r="A165" s="2"/>
      <c r="B165" s="2"/>
      <c r="C165" s="1"/>
      <c r="D165" s="1"/>
      <c r="E165" s="1"/>
      <c r="F165" s="1"/>
      <c r="G165" s="1"/>
      <c r="H165" s="1"/>
      <c r="I165" s="1"/>
      <c r="J165" s="3"/>
    </row>
    <row r="166" spans="1:10" ht="15">
      <c r="A166" s="2"/>
      <c r="B166" s="2"/>
      <c r="C166" s="1"/>
      <c r="D166" s="1"/>
      <c r="E166" s="1"/>
      <c r="F166" s="1"/>
      <c r="G166" s="1"/>
      <c r="H166" s="1"/>
      <c r="I166" s="1"/>
      <c r="J166" s="3"/>
    </row>
    <row r="167" spans="1:10" ht="15">
      <c r="A167" s="2"/>
      <c r="B167" s="2"/>
      <c r="C167" s="1"/>
      <c r="D167" s="1"/>
      <c r="E167" s="1"/>
      <c r="F167" s="1"/>
      <c r="G167" s="1"/>
      <c r="H167" s="1"/>
      <c r="I167" s="1"/>
      <c r="J167" s="3"/>
    </row>
    <row r="168" spans="1:10" ht="15">
      <c r="A168" s="2"/>
      <c r="B168" s="2"/>
      <c r="C168" s="1"/>
      <c r="D168" s="1"/>
      <c r="E168" s="1"/>
      <c r="F168" s="1"/>
      <c r="G168" s="1"/>
      <c r="H168" s="1"/>
      <c r="I168" s="1"/>
      <c r="J168" s="3"/>
    </row>
    <row r="169" spans="1:10" ht="15">
      <c r="A169" s="2"/>
      <c r="B169" s="2"/>
      <c r="C169" s="1"/>
      <c r="D169" s="1"/>
      <c r="E169" s="1"/>
      <c r="F169" s="1"/>
      <c r="G169" s="1"/>
      <c r="H169" s="1"/>
      <c r="I169" s="1"/>
      <c r="J169" s="3"/>
    </row>
    <row r="170" spans="1:10" ht="15">
      <c r="A170" s="2"/>
      <c r="B170" s="2"/>
      <c r="C170" s="1"/>
      <c r="D170" s="1"/>
      <c r="E170" s="1"/>
      <c r="F170" s="1"/>
      <c r="G170" s="1"/>
      <c r="H170" s="1"/>
      <c r="I170" s="1"/>
      <c r="J170" s="3"/>
    </row>
    <row r="171" spans="1:10" ht="15">
      <c r="A171" s="2"/>
      <c r="B171" s="2"/>
      <c r="C171" s="1"/>
      <c r="D171" s="1"/>
      <c r="E171" s="1"/>
      <c r="F171" s="1"/>
      <c r="G171" s="1"/>
      <c r="H171" s="1"/>
      <c r="I171" s="1"/>
      <c r="J171" s="3"/>
    </row>
    <row r="172" spans="1:10" ht="15">
      <c r="A172" s="2"/>
      <c r="B172" s="2"/>
      <c r="C172" s="1"/>
      <c r="D172" s="1"/>
      <c r="E172" s="1"/>
      <c r="F172" s="1"/>
      <c r="G172" s="1"/>
      <c r="H172" s="1"/>
      <c r="I172" s="1"/>
      <c r="J172" s="3"/>
    </row>
    <row r="173" spans="1:10" ht="15">
      <c r="A173" s="2"/>
      <c r="B173" s="2"/>
      <c r="C173" s="1"/>
      <c r="D173" s="1"/>
      <c r="E173" s="1"/>
      <c r="F173" s="1"/>
      <c r="G173" s="1"/>
      <c r="H173" s="1"/>
      <c r="I173" s="1"/>
      <c r="J173" s="3"/>
    </row>
    <row r="174" spans="1:10" ht="15">
      <c r="A174" s="2"/>
      <c r="B174" s="2"/>
      <c r="C174" s="1"/>
      <c r="D174" s="1"/>
      <c r="E174" s="1"/>
      <c r="F174" s="1"/>
      <c r="G174" s="1"/>
      <c r="H174" s="1"/>
      <c r="I174" s="1"/>
      <c r="J174" s="3"/>
    </row>
    <row r="175" spans="1:10" ht="15">
      <c r="A175" s="2"/>
      <c r="B175" s="2"/>
      <c r="C175" s="1"/>
      <c r="D175" s="1"/>
      <c r="E175" s="1"/>
      <c r="F175" s="1"/>
      <c r="G175" s="1"/>
      <c r="H175" s="1"/>
      <c r="I175" s="1"/>
      <c r="J175" s="3"/>
    </row>
    <row r="176" spans="1:10" ht="15">
      <c r="A176" s="2"/>
      <c r="B176" s="2"/>
      <c r="C176" s="1"/>
      <c r="D176" s="1"/>
      <c r="E176" s="1"/>
      <c r="F176" s="1"/>
      <c r="G176" s="1"/>
      <c r="H176" s="1"/>
      <c r="I176" s="1"/>
      <c r="J176" s="3"/>
    </row>
    <row r="177" spans="1:10" ht="15">
      <c r="A177" s="2"/>
      <c r="B177" s="2"/>
      <c r="C177" s="1"/>
      <c r="D177" s="1"/>
      <c r="E177" s="1"/>
      <c r="F177" s="1"/>
      <c r="G177" s="1"/>
      <c r="H177" s="1"/>
      <c r="I177" s="1"/>
      <c r="J177" s="3"/>
    </row>
    <row r="178" spans="1:10" ht="15">
      <c r="A178" s="2"/>
      <c r="B178" s="2"/>
      <c r="C178" s="1"/>
      <c r="D178" s="1"/>
      <c r="E178" s="1"/>
      <c r="F178" s="1"/>
      <c r="G178" s="1"/>
      <c r="H178" s="1"/>
      <c r="I178" s="1"/>
      <c r="J178" s="3"/>
    </row>
    <row r="179" spans="1:10" ht="15">
      <c r="A179" s="2"/>
      <c r="B179" s="2"/>
      <c r="C179" s="1"/>
      <c r="D179" s="1"/>
      <c r="E179" s="1"/>
      <c r="F179" s="1"/>
      <c r="G179" s="1"/>
      <c r="H179" s="1"/>
      <c r="I179" s="1"/>
      <c r="J179" s="3"/>
    </row>
    <row r="180" spans="1:10" ht="15">
      <c r="A180" s="2"/>
      <c r="B180" s="2"/>
      <c r="C180" s="1"/>
      <c r="D180" s="1"/>
      <c r="E180" s="1"/>
      <c r="F180" s="1"/>
      <c r="G180" s="1"/>
      <c r="H180" s="1"/>
      <c r="I180" s="1"/>
      <c r="J180" s="3"/>
    </row>
    <row r="181" spans="1:10" ht="15">
      <c r="A181" s="2"/>
      <c r="B181" s="2"/>
      <c r="C181" s="1"/>
      <c r="D181" s="1"/>
      <c r="E181" s="1"/>
      <c r="F181" s="1"/>
      <c r="G181" s="1"/>
      <c r="H181" s="1"/>
      <c r="I181" s="1"/>
      <c r="J181" s="3"/>
    </row>
    <row r="182" spans="1:10" ht="15">
      <c r="A182" s="2"/>
      <c r="B182" s="2"/>
      <c r="C182" s="1"/>
      <c r="D182" s="1"/>
      <c r="E182" s="1"/>
      <c r="F182" s="1"/>
      <c r="G182" s="1"/>
      <c r="H182" s="1"/>
      <c r="I182" s="1"/>
      <c r="J182" s="3"/>
    </row>
    <row r="183" spans="1:10" ht="15">
      <c r="A183" s="2"/>
      <c r="B183" s="2"/>
      <c r="C183" s="1"/>
      <c r="D183" s="1"/>
      <c r="E183" s="1"/>
      <c r="F183" s="1"/>
      <c r="G183" s="1"/>
      <c r="H183" s="1"/>
      <c r="I183" s="1"/>
      <c r="J183" s="3"/>
    </row>
    <row r="184" spans="1:10" ht="15">
      <c r="A184" s="2"/>
      <c r="B184" s="2"/>
      <c r="C184" s="1"/>
      <c r="D184" s="1"/>
      <c r="E184" s="1"/>
      <c r="F184" s="1"/>
      <c r="G184" s="1"/>
      <c r="H184" s="1"/>
      <c r="I184" s="1"/>
      <c r="J184" s="3"/>
    </row>
    <row r="185" spans="1:10" ht="15">
      <c r="A185" s="2"/>
      <c r="B185" s="2"/>
      <c r="C185" s="1"/>
      <c r="D185" s="1"/>
      <c r="E185" s="1"/>
      <c r="F185" s="1"/>
      <c r="G185" s="1"/>
      <c r="H185" s="1"/>
      <c r="I185" s="1"/>
      <c r="J185" s="3"/>
    </row>
    <row r="186" spans="1:10" ht="15">
      <c r="A186" s="2"/>
      <c r="B186" s="2"/>
      <c r="C186" s="1"/>
      <c r="D186" s="1"/>
      <c r="E186" s="1"/>
      <c r="F186" s="1"/>
      <c r="G186" s="1"/>
      <c r="H186" s="1"/>
      <c r="I186" s="1"/>
      <c r="J186" s="3"/>
    </row>
    <row r="187" spans="1:10" ht="15">
      <c r="A187" s="2"/>
      <c r="B187" s="2"/>
      <c r="C187" s="1"/>
      <c r="D187" s="1"/>
      <c r="E187" s="1"/>
      <c r="F187" s="1"/>
      <c r="G187" s="1"/>
      <c r="H187" s="1"/>
      <c r="I187" s="1"/>
      <c r="J187" s="3"/>
    </row>
    <row r="188" spans="1:10" ht="15">
      <c r="A188" s="2"/>
      <c r="B188" s="2"/>
      <c r="C188" s="1"/>
      <c r="D188" s="1"/>
      <c r="E188" s="1"/>
      <c r="F188" s="1"/>
      <c r="G188" s="1"/>
      <c r="H188" s="1"/>
      <c r="I188" s="1"/>
      <c r="J188" s="3"/>
    </row>
    <row r="189" spans="1:10" ht="15">
      <c r="A189" s="2"/>
      <c r="B189" s="2"/>
      <c r="C189" s="1"/>
      <c r="D189" s="1"/>
      <c r="E189" s="1"/>
      <c r="F189" s="1"/>
      <c r="G189" s="1"/>
      <c r="H189" s="1"/>
      <c r="I189" s="1"/>
      <c r="J189" s="3"/>
    </row>
    <row r="190" spans="1:10" ht="15">
      <c r="A190" s="2"/>
      <c r="B190" s="2"/>
      <c r="C190" s="1"/>
      <c r="D190" s="1"/>
      <c r="E190" s="1"/>
      <c r="F190" s="1"/>
      <c r="G190" s="1"/>
      <c r="H190" s="1"/>
      <c r="I190" s="1"/>
      <c r="J190" s="3"/>
    </row>
    <row r="191" spans="1:10" ht="15">
      <c r="A191" s="2"/>
      <c r="B191" s="2"/>
      <c r="C191" s="1"/>
      <c r="D191" s="1"/>
      <c r="E191" s="1"/>
      <c r="F191" s="1"/>
      <c r="G191" s="1"/>
      <c r="H191" s="1"/>
      <c r="I191" s="1"/>
      <c r="J191" s="3"/>
    </row>
    <row r="192" spans="1:10" ht="15">
      <c r="A192" s="2"/>
      <c r="B192" s="2"/>
      <c r="C192" s="1"/>
      <c r="D192" s="1"/>
      <c r="E192" s="1"/>
      <c r="F192" s="1"/>
      <c r="G192" s="1"/>
      <c r="H192" s="1"/>
      <c r="I192" s="1"/>
      <c r="J192" s="3"/>
    </row>
    <row r="193" spans="1:10" ht="15">
      <c r="A193" s="2"/>
      <c r="B193" s="2"/>
      <c r="C193" s="1"/>
      <c r="D193" s="1"/>
      <c r="E193" s="1"/>
      <c r="F193" s="1"/>
      <c r="G193" s="1"/>
      <c r="H193" s="1"/>
      <c r="I193" s="1"/>
      <c r="J193" s="3"/>
    </row>
    <row r="194" spans="1:10" ht="15">
      <c r="A194" s="2"/>
      <c r="B194" s="2"/>
      <c r="C194" s="1"/>
      <c r="D194" s="1"/>
      <c r="E194" s="1"/>
      <c r="F194" s="1"/>
      <c r="G194" s="1"/>
      <c r="H194" s="1"/>
      <c r="I194" s="1"/>
      <c r="J194" s="3"/>
    </row>
    <row r="195" spans="1:10" ht="15">
      <c r="A195" s="2"/>
      <c r="B195" s="2"/>
      <c r="C195" s="1"/>
      <c r="D195" s="1"/>
      <c r="E195" s="1"/>
      <c r="F195" s="1"/>
      <c r="G195" s="1"/>
      <c r="H195" s="1"/>
      <c r="I195" s="1"/>
      <c r="J195" s="3"/>
    </row>
    <row r="196" spans="1:10" ht="15">
      <c r="A196" s="2"/>
      <c r="B196" s="2"/>
      <c r="C196" s="1"/>
      <c r="D196" s="1"/>
      <c r="E196" s="1"/>
      <c r="F196" s="1"/>
      <c r="G196" s="1"/>
      <c r="H196" s="1"/>
      <c r="I196" s="1"/>
      <c r="J196" s="3"/>
    </row>
    <row r="197" spans="1:10" ht="15">
      <c r="A197" s="2"/>
      <c r="B197" s="2"/>
      <c r="C197" s="1"/>
      <c r="D197" s="1"/>
      <c r="E197" s="1"/>
      <c r="F197" s="1"/>
      <c r="G197" s="1"/>
      <c r="H197" s="1"/>
      <c r="I197" s="1"/>
      <c r="J197" s="3"/>
    </row>
    <row r="198" spans="1:10" ht="15">
      <c r="A198" s="2"/>
      <c r="B198" s="2"/>
      <c r="C198" s="1"/>
      <c r="D198" s="1"/>
      <c r="E198" s="1"/>
      <c r="F198" s="1"/>
      <c r="G198" s="1"/>
      <c r="H198" s="1"/>
      <c r="I198" s="1"/>
      <c r="J198" s="3"/>
    </row>
    <row r="199" spans="1:10" ht="15">
      <c r="A199" s="2"/>
      <c r="B199" s="2"/>
      <c r="C199" s="1"/>
      <c r="D199" s="1"/>
      <c r="E199" s="1"/>
      <c r="F199" s="1"/>
      <c r="G199" s="1"/>
      <c r="H199" s="1"/>
      <c r="I199" s="1"/>
      <c r="J199" s="3"/>
    </row>
    <row r="200" spans="1:10" ht="15">
      <c r="A200" s="2"/>
      <c r="B200" s="2"/>
      <c r="C200" s="1"/>
      <c r="D200" s="1"/>
      <c r="E200" s="1"/>
      <c r="F200" s="1"/>
      <c r="G200" s="1"/>
      <c r="H200" s="1"/>
      <c r="I200" s="1"/>
      <c r="J200" s="3"/>
    </row>
    <row r="201" spans="1:10" ht="15">
      <c r="A201" s="2"/>
      <c r="B201" s="2"/>
      <c r="C201" s="1"/>
      <c r="D201" s="1"/>
      <c r="E201" s="1"/>
      <c r="F201" s="1"/>
      <c r="G201" s="1"/>
      <c r="H201" s="1"/>
      <c r="I201" s="1"/>
      <c r="J201" s="3"/>
    </row>
    <row r="202" spans="1:10" ht="15">
      <c r="A202" s="2"/>
      <c r="B202" s="2"/>
      <c r="C202" s="1"/>
      <c r="D202" s="1"/>
      <c r="E202" s="1"/>
      <c r="F202" s="1"/>
      <c r="G202" s="1"/>
      <c r="H202" s="1"/>
      <c r="I202" s="1"/>
      <c r="J202" s="3"/>
    </row>
    <row r="203" spans="1:10" ht="15">
      <c r="A203" s="2"/>
      <c r="B203" s="2"/>
      <c r="C203" s="1"/>
      <c r="D203" s="1"/>
      <c r="E203" s="1"/>
      <c r="F203" s="1"/>
      <c r="G203" s="1"/>
      <c r="H203" s="1"/>
      <c r="I203" s="1"/>
      <c r="J203" s="3"/>
    </row>
    <row r="204" spans="1:10" ht="15">
      <c r="A204" s="2"/>
      <c r="B204" s="2"/>
      <c r="C204" s="1"/>
      <c r="D204" s="1"/>
      <c r="E204" s="1"/>
      <c r="F204" s="1"/>
      <c r="G204" s="1"/>
      <c r="H204" s="1"/>
      <c r="I204" s="1"/>
      <c r="J204" s="3"/>
    </row>
    <row r="205" spans="1:10" ht="15">
      <c r="A205" s="2"/>
      <c r="B205" s="2"/>
      <c r="C205" s="1"/>
      <c r="D205" s="1"/>
      <c r="E205" s="1"/>
      <c r="F205" s="1"/>
      <c r="G205" s="1"/>
      <c r="H205" s="1"/>
      <c r="I205" s="1"/>
      <c r="J205" s="3"/>
    </row>
    <row r="206" spans="1:10" ht="15">
      <c r="A206" s="2"/>
      <c r="B206" s="2"/>
      <c r="C206" s="1"/>
      <c r="D206" s="1"/>
      <c r="E206" s="1"/>
      <c r="F206" s="1"/>
      <c r="G206" s="1"/>
      <c r="H206" s="1"/>
      <c r="I206" s="1"/>
      <c r="J206" s="3"/>
    </row>
    <row r="207" spans="1:10" ht="15">
      <c r="A207" s="2"/>
      <c r="B207" s="2"/>
      <c r="C207" s="1"/>
      <c r="D207" s="1"/>
      <c r="E207" s="1"/>
      <c r="F207" s="1"/>
      <c r="G207" s="1"/>
      <c r="H207" s="1"/>
      <c r="I207" s="1"/>
      <c r="J207" s="3"/>
    </row>
    <row r="208" spans="1:10" ht="15">
      <c r="A208" s="2"/>
      <c r="B208" s="2"/>
      <c r="C208" s="1"/>
      <c r="D208" s="1"/>
      <c r="E208" s="1"/>
      <c r="F208" s="1"/>
      <c r="G208" s="1"/>
      <c r="H208" s="1"/>
      <c r="I208" s="1"/>
      <c r="J208" s="3"/>
    </row>
    <row r="209" spans="1:10" ht="15">
      <c r="A209" s="2"/>
      <c r="B209" s="2"/>
      <c r="C209" s="1"/>
      <c r="D209" s="1"/>
      <c r="E209" s="1"/>
      <c r="F209" s="1"/>
      <c r="G209" s="1"/>
      <c r="H209" s="1"/>
      <c r="I209" s="1"/>
      <c r="J209" s="3"/>
    </row>
    <row r="210" spans="1:10" ht="15">
      <c r="A210" s="2"/>
      <c r="B210" s="2"/>
      <c r="C210" s="1"/>
      <c r="D210" s="1"/>
      <c r="E210" s="1"/>
      <c r="F210" s="1"/>
      <c r="G210" s="1"/>
      <c r="H210" s="1"/>
      <c r="I210" s="1"/>
      <c r="J210" s="3"/>
    </row>
    <row r="211" spans="1:10" ht="15">
      <c r="A211" s="2"/>
      <c r="B211" s="2"/>
      <c r="C211" s="1"/>
      <c r="D211" s="1"/>
      <c r="E211" s="1"/>
      <c r="F211" s="1"/>
      <c r="G211" s="1"/>
      <c r="H211" s="1"/>
      <c r="I211" s="1"/>
      <c r="J211" s="3"/>
    </row>
    <row r="212" spans="1:10" ht="15">
      <c r="A212" s="2"/>
      <c r="B212" s="2"/>
      <c r="C212" s="1"/>
      <c r="D212" s="1"/>
      <c r="E212" s="1"/>
      <c r="F212" s="1"/>
      <c r="G212" s="1"/>
      <c r="H212" s="1"/>
      <c r="I212" s="1"/>
      <c r="J212" s="3"/>
    </row>
    <row r="213" spans="1:10" ht="15">
      <c r="A213" s="2"/>
      <c r="B213" s="2"/>
      <c r="C213" s="1"/>
      <c r="D213" s="1"/>
      <c r="E213" s="1"/>
      <c r="F213" s="1"/>
      <c r="G213" s="1"/>
      <c r="H213" s="1"/>
      <c r="I213" s="1"/>
      <c r="J213" s="3"/>
    </row>
    <row r="214" spans="1:10" ht="15">
      <c r="A214" s="2"/>
      <c r="B214" s="2"/>
      <c r="C214" s="1"/>
      <c r="D214" s="1"/>
      <c r="E214" s="1"/>
      <c r="F214" s="1"/>
      <c r="G214" s="1"/>
      <c r="H214" s="1"/>
      <c r="I214" s="1"/>
      <c r="J214" s="3"/>
    </row>
    <row r="215" spans="1:10" ht="15">
      <c r="A215" s="2"/>
      <c r="B215" s="2"/>
      <c r="C215" s="1"/>
      <c r="D215" s="1"/>
      <c r="E215" s="1"/>
      <c r="F215" s="1"/>
      <c r="G215" s="1"/>
      <c r="H215" s="1"/>
      <c r="I215" s="1"/>
      <c r="J215" s="3"/>
    </row>
    <row r="216" spans="1:10" ht="15">
      <c r="A216" s="2"/>
      <c r="B216" s="2"/>
      <c r="C216" s="1"/>
      <c r="D216" s="1"/>
      <c r="E216" s="1"/>
      <c r="F216" s="1"/>
      <c r="G216" s="1"/>
      <c r="H216" s="1"/>
      <c r="I216" s="1"/>
      <c r="J216" s="3"/>
    </row>
    <row r="217" spans="1:10" ht="15">
      <c r="A217" s="2"/>
      <c r="B217" s="2"/>
      <c r="C217" s="1"/>
      <c r="D217" s="1"/>
      <c r="E217" s="1"/>
      <c r="F217" s="1"/>
      <c r="G217" s="1"/>
      <c r="H217" s="1"/>
      <c r="I217" s="1"/>
      <c r="J217" s="3"/>
    </row>
    <row r="218" spans="1:10" ht="15">
      <c r="A218" s="2"/>
      <c r="B218" s="2"/>
      <c r="C218" s="1"/>
      <c r="D218" s="1"/>
      <c r="E218" s="1"/>
      <c r="F218" s="1"/>
      <c r="G218" s="1"/>
      <c r="H218" s="1"/>
      <c r="I218" s="1"/>
      <c r="J218" s="3"/>
    </row>
    <row r="219" spans="1:10" ht="15">
      <c r="A219" s="2"/>
      <c r="B219" s="2"/>
      <c r="C219" s="1"/>
      <c r="D219" s="1"/>
      <c r="E219" s="1"/>
      <c r="F219" s="1"/>
      <c r="G219" s="1"/>
      <c r="H219" s="1"/>
      <c r="I219" s="1"/>
      <c r="J219" s="3"/>
    </row>
    <row r="220" spans="1:10" ht="15">
      <c r="A220" s="2"/>
      <c r="B220" s="2"/>
      <c r="C220" s="1"/>
      <c r="D220" s="1"/>
      <c r="E220" s="1"/>
      <c r="F220" s="1"/>
      <c r="G220" s="1"/>
      <c r="H220" s="1"/>
      <c r="I220" s="1"/>
      <c r="J220" s="3"/>
    </row>
    <row r="221" spans="1:10" ht="15">
      <c r="A221" s="2"/>
      <c r="B221" s="2"/>
      <c r="C221" s="1"/>
      <c r="D221" s="1"/>
      <c r="E221" s="1"/>
      <c r="F221" s="1"/>
      <c r="G221" s="1"/>
      <c r="H221" s="1"/>
      <c r="I221" s="1"/>
      <c r="J221" s="3"/>
    </row>
    <row r="222" spans="1:10" ht="15">
      <c r="A222" s="2"/>
      <c r="B222" s="2"/>
      <c r="C222" s="1"/>
      <c r="D222" s="1"/>
      <c r="E222" s="1"/>
      <c r="F222" s="1"/>
      <c r="G222" s="1"/>
      <c r="H222" s="1"/>
      <c r="I222" s="1"/>
      <c r="J222" s="3"/>
    </row>
    <row r="223" spans="1:10" ht="15">
      <c r="A223" s="2"/>
      <c r="B223" s="2"/>
      <c r="C223" s="1"/>
      <c r="D223" s="1"/>
      <c r="E223" s="1"/>
      <c r="F223" s="1"/>
      <c r="G223" s="1"/>
      <c r="H223" s="1"/>
      <c r="I223" s="1"/>
      <c r="J223" s="3"/>
    </row>
    <row r="224" spans="1:10" ht="15">
      <c r="A224" s="2"/>
      <c r="B224" s="2"/>
      <c r="C224" s="1"/>
      <c r="D224" s="1"/>
      <c r="E224" s="1"/>
      <c r="F224" s="1"/>
      <c r="G224" s="1"/>
      <c r="H224" s="1"/>
      <c r="I224" s="1"/>
      <c r="J224" s="3"/>
    </row>
    <row r="225" spans="1:10" ht="15">
      <c r="A225" s="2"/>
      <c r="B225" s="2"/>
      <c r="C225" s="1"/>
      <c r="D225" s="1"/>
      <c r="E225" s="1"/>
      <c r="F225" s="1"/>
      <c r="G225" s="1"/>
      <c r="H225" s="1"/>
      <c r="I225" s="1"/>
      <c r="J225" s="3"/>
    </row>
    <row r="226" spans="1:10" ht="15">
      <c r="A226" s="2"/>
      <c r="B226" s="2"/>
      <c r="C226" s="1"/>
      <c r="D226" s="1"/>
      <c r="E226" s="1"/>
      <c r="F226" s="1"/>
      <c r="G226" s="1"/>
      <c r="H226" s="1"/>
      <c r="I226" s="1"/>
      <c r="J226" s="3"/>
    </row>
    <row r="227" spans="1:10" ht="15">
      <c r="A227" s="2"/>
      <c r="B227" s="2"/>
      <c r="C227" s="1"/>
      <c r="D227" s="1"/>
      <c r="E227" s="1"/>
      <c r="F227" s="1"/>
      <c r="G227" s="1"/>
      <c r="H227" s="1"/>
      <c r="I227" s="1"/>
      <c r="J227" s="3"/>
    </row>
    <row r="228" spans="1:10" ht="15">
      <c r="A228" s="2"/>
      <c r="B228" s="2"/>
      <c r="C228" s="1"/>
      <c r="D228" s="1"/>
      <c r="E228" s="1"/>
      <c r="F228" s="1"/>
      <c r="G228" s="1"/>
      <c r="H228" s="1"/>
      <c r="I228" s="1"/>
      <c r="J228" s="3"/>
    </row>
    <row r="229" spans="1:10" ht="15">
      <c r="A229" s="2"/>
      <c r="B229" s="2"/>
      <c r="C229" s="1"/>
      <c r="D229" s="1"/>
      <c r="E229" s="1"/>
      <c r="F229" s="1"/>
      <c r="G229" s="1"/>
      <c r="H229" s="1"/>
      <c r="I229" s="1"/>
      <c r="J229" s="3"/>
    </row>
    <row r="230" spans="1:10" ht="15">
      <c r="A230" s="2"/>
      <c r="B230" s="2"/>
      <c r="C230" s="1"/>
      <c r="D230" s="1"/>
      <c r="E230" s="1"/>
      <c r="F230" s="1"/>
      <c r="G230" s="1"/>
      <c r="H230" s="1"/>
      <c r="I230" s="1"/>
      <c r="J230" s="3"/>
    </row>
    <row r="231" spans="1:10" ht="15">
      <c r="A231" s="2"/>
      <c r="B231" s="2"/>
      <c r="C231" s="1"/>
      <c r="D231" s="1"/>
      <c r="E231" s="1"/>
      <c r="F231" s="1"/>
      <c r="G231" s="1"/>
      <c r="H231" s="1"/>
      <c r="I231" s="1"/>
      <c r="J231" s="3"/>
    </row>
    <row r="232" spans="1:10" ht="15">
      <c r="A232" s="2"/>
      <c r="B232" s="2"/>
      <c r="C232" s="1"/>
      <c r="D232" s="1"/>
      <c r="E232" s="1"/>
      <c r="F232" s="1"/>
      <c r="G232" s="1"/>
      <c r="H232" s="1"/>
      <c r="I232" s="1"/>
      <c r="J232" s="3"/>
    </row>
    <row r="233" spans="1:10" ht="15">
      <c r="A233" s="2"/>
      <c r="B233" s="2"/>
      <c r="C233" s="1"/>
      <c r="D233" s="1"/>
      <c r="E233" s="1"/>
      <c r="F233" s="1"/>
      <c r="G233" s="1"/>
      <c r="H233" s="1"/>
      <c r="I233" s="1"/>
      <c r="J233" s="3"/>
    </row>
    <row r="234" spans="1:10" ht="15">
      <c r="A234" s="2"/>
      <c r="B234" s="2"/>
      <c r="C234" s="1"/>
      <c r="D234" s="1"/>
      <c r="E234" s="1"/>
      <c r="F234" s="1"/>
      <c r="G234" s="1"/>
      <c r="H234" s="1"/>
      <c r="I234" s="1"/>
      <c r="J234" s="3"/>
    </row>
    <row r="235" spans="1:10" ht="15">
      <c r="A235" s="2"/>
      <c r="B235" s="2"/>
      <c r="C235" s="1"/>
      <c r="D235" s="1"/>
      <c r="E235" s="1"/>
      <c r="F235" s="1"/>
      <c r="G235" s="1"/>
      <c r="H235" s="1"/>
      <c r="I235" s="1"/>
      <c r="J235" s="3"/>
    </row>
    <row r="236" spans="1:10" ht="15">
      <c r="A236" s="2"/>
      <c r="B236" s="2"/>
      <c r="C236" s="1"/>
      <c r="D236" s="1"/>
      <c r="E236" s="1"/>
      <c r="F236" s="1"/>
      <c r="G236" s="1"/>
      <c r="H236" s="1"/>
      <c r="I236" s="1"/>
      <c r="J236" s="3"/>
    </row>
    <row r="237" spans="1:10" ht="15">
      <c r="A237" s="2"/>
      <c r="B237" s="2"/>
      <c r="C237" s="1"/>
      <c r="D237" s="1"/>
      <c r="E237" s="1"/>
      <c r="F237" s="1"/>
      <c r="G237" s="1"/>
      <c r="H237" s="1"/>
      <c r="I237" s="1"/>
      <c r="J237" s="3"/>
    </row>
    <row r="238" spans="1:10" ht="15">
      <c r="A238" s="2"/>
      <c r="B238" s="2"/>
      <c r="C238" s="1"/>
      <c r="D238" s="1"/>
      <c r="E238" s="1"/>
      <c r="F238" s="1"/>
      <c r="G238" s="1"/>
      <c r="H238" s="1"/>
      <c r="I238" s="1"/>
      <c r="J238" s="3"/>
    </row>
    <row r="239" spans="1:10" ht="15">
      <c r="A239" s="2"/>
      <c r="B239" s="2"/>
      <c r="C239" s="1"/>
      <c r="D239" s="1"/>
      <c r="E239" s="1"/>
      <c r="F239" s="1"/>
      <c r="G239" s="1"/>
      <c r="H239" s="1"/>
      <c r="I239" s="1"/>
      <c r="J239" s="3"/>
    </row>
    <row r="240" spans="1:10" ht="15">
      <c r="A240" s="2"/>
      <c r="B240" s="2"/>
      <c r="C240" s="1"/>
      <c r="D240" s="1"/>
      <c r="E240" s="1"/>
      <c r="F240" s="1"/>
      <c r="G240" s="1"/>
      <c r="H240" s="1"/>
      <c r="I240" s="1"/>
      <c r="J240" s="3"/>
    </row>
    <row r="241" spans="1:10" ht="15">
      <c r="A241" s="2"/>
      <c r="B241" s="2"/>
      <c r="C241" s="1"/>
      <c r="D241" s="1"/>
      <c r="E241" s="1"/>
      <c r="F241" s="1"/>
      <c r="G241" s="1"/>
      <c r="H241" s="1"/>
      <c r="I241" s="1"/>
      <c r="J241" s="3"/>
    </row>
    <row r="242" spans="1:10" ht="15">
      <c r="A242" s="2"/>
      <c r="B242" s="2"/>
      <c r="C242" s="1"/>
      <c r="D242" s="1"/>
      <c r="E242" s="1"/>
      <c r="F242" s="1"/>
      <c r="G242" s="1"/>
      <c r="H242" s="1"/>
      <c r="I242" s="1"/>
      <c r="J242" s="3"/>
    </row>
    <row r="243" spans="1:10" ht="15">
      <c r="A243" s="2"/>
      <c r="B243" s="2"/>
      <c r="C243" s="1"/>
      <c r="D243" s="1"/>
      <c r="E243" s="1"/>
      <c r="F243" s="1"/>
      <c r="G243" s="1"/>
      <c r="H243" s="1"/>
      <c r="I243" s="1"/>
      <c r="J243" s="3"/>
    </row>
    <row r="244" spans="1:10" ht="15">
      <c r="A244" s="2"/>
      <c r="B244" s="2"/>
      <c r="C244" s="1"/>
      <c r="D244" s="1"/>
      <c r="E244" s="1"/>
      <c r="F244" s="1"/>
      <c r="G244" s="1"/>
      <c r="H244" s="1"/>
      <c r="I244" s="1"/>
      <c r="J244" s="3"/>
    </row>
    <row r="245" spans="1:10" ht="15">
      <c r="A245" s="2"/>
      <c r="B245" s="2"/>
      <c r="C245" s="1"/>
      <c r="D245" s="1"/>
      <c r="E245" s="1"/>
      <c r="F245" s="1"/>
      <c r="G245" s="1"/>
      <c r="H245" s="1"/>
      <c r="I245" s="1"/>
      <c r="J245" s="3"/>
    </row>
    <row r="246" spans="1:10" ht="15">
      <c r="A246" s="2"/>
      <c r="B246" s="2"/>
      <c r="C246" s="1"/>
      <c r="D246" s="1"/>
      <c r="E246" s="1"/>
      <c r="F246" s="1"/>
      <c r="G246" s="1"/>
      <c r="H246" s="1"/>
      <c r="I246" s="1"/>
      <c r="J246" s="3"/>
    </row>
    <row r="247" spans="1:10" ht="15">
      <c r="A247" s="2"/>
      <c r="B247" s="2"/>
      <c r="C247" s="1"/>
      <c r="D247" s="1"/>
      <c r="E247" s="1"/>
      <c r="F247" s="1"/>
      <c r="G247" s="1"/>
      <c r="H247" s="1"/>
      <c r="I247" s="1"/>
      <c r="J247" s="3"/>
    </row>
    <row r="248" spans="1:10" ht="15">
      <c r="A248" s="2"/>
      <c r="B248" s="2"/>
      <c r="C248" s="1"/>
      <c r="D248" s="1"/>
      <c r="E248" s="1"/>
      <c r="F248" s="1"/>
      <c r="G248" s="1"/>
      <c r="H248" s="1"/>
      <c r="I248" s="1"/>
      <c r="J248" s="3"/>
    </row>
    <row r="249" spans="1:10" ht="15">
      <c r="A249" s="2"/>
      <c r="B249" s="2"/>
      <c r="C249" s="1"/>
      <c r="D249" s="1"/>
      <c r="E249" s="1"/>
      <c r="F249" s="1"/>
      <c r="G249" s="1"/>
      <c r="H249" s="1"/>
      <c r="I249" s="1"/>
      <c r="J249" s="3"/>
    </row>
    <row r="250" spans="1:10" ht="15">
      <c r="A250" s="2"/>
      <c r="B250" s="2"/>
      <c r="C250" s="1"/>
      <c r="D250" s="1"/>
      <c r="E250" s="1"/>
      <c r="F250" s="1"/>
      <c r="G250" s="1"/>
      <c r="H250" s="1"/>
      <c r="I250" s="1"/>
      <c r="J250" s="3"/>
    </row>
    <row r="251" spans="1:10" ht="15">
      <c r="A251" s="2"/>
      <c r="B251" s="2"/>
      <c r="C251" s="1"/>
      <c r="D251" s="1"/>
      <c r="E251" s="1"/>
      <c r="F251" s="1"/>
      <c r="G251" s="1"/>
      <c r="H251" s="1"/>
      <c r="I251" s="1"/>
      <c r="J251" s="3"/>
    </row>
    <row r="252" spans="1:10" ht="15">
      <c r="A252" s="2"/>
      <c r="B252" s="2"/>
      <c r="C252" s="1"/>
      <c r="D252" s="1"/>
      <c r="E252" s="1"/>
      <c r="F252" s="1"/>
      <c r="G252" s="1"/>
      <c r="H252" s="1"/>
      <c r="I252" s="1"/>
      <c r="J252" s="3"/>
    </row>
    <row r="253" spans="1:10" ht="15">
      <c r="A253" s="2"/>
      <c r="B253" s="2"/>
      <c r="C253" s="1"/>
      <c r="D253" s="1"/>
      <c r="E253" s="1"/>
      <c r="F253" s="1"/>
      <c r="G253" s="1"/>
      <c r="H253" s="1"/>
      <c r="I253" s="1"/>
      <c r="J253" s="3"/>
    </row>
    <row r="254" spans="1:10" ht="15">
      <c r="A254" s="2"/>
      <c r="B254" s="2"/>
      <c r="C254" s="1"/>
      <c r="D254" s="1"/>
      <c r="E254" s="1"/>
      <c r="F254" s="1"/>
      <c r="G254" s="1"/>
      <c r="H254" s="1"/>
      <c r="I254" s="1"/>
      <c r="J254" s="3"/>
    </row>
    <row r="255" spans="1:10" ht="15">
      <c r="A255" s="2"/>
      <c r="B255" s="2"/>
      <c r="C255" s="1"/>
      <c r="D255" s="1"/>
      <c r="E255" s="1"/>
      <c r="F255" s="1"/>
      <c r="G255" s="1"/>
      <c r="H255" s="1"/>
      <c r="I255" s="1"/>
      <c r="J255" s="3"/>
    </row>
    <row r="256" spans="1:10" ht="15">
      <c r="A256" s="2"/>
      <c r="B256" s="2"/>
      <c r="C256" s="1"/>
      <c r="D256" s="1"/>
      <c r="E256" s="1"/>
      <c r="F256" s="1"/>
      <c r="G256" s="1"/>
      <c r="H256" s="1"/>
      <c r="I256" s="3"/>
      <c r="J256" s="3"/>
    </row>
    <row r="257" spans="1:10" ht="15">
      <c r="A257" s="2"/>
      <c r="B257" s="2"/>
      <c r="C257" s="1"/>
      <c r="D257" s="1"/>
      <c r="E257" s="1"/>
      <c r="F257" s="1"/>
      <c r="G257" s="1"/>
      <c r="H257" s="1"/>
      <c r="I257" s="3"/>
      <c r="J257" s="3"/>
    </row>
    <row r="258" spans="1:10" ht="15">
      <c r="A258" s="2"/>
      <c r="B258" s="2"/>
      <c r="C258" s="1"/>
      <c r="D258" s="1"/>
      <c r="E258" s="1"/>
      <c r="F258" s="1"/>
      <c r="G258" s="1"/>
      <c r="H258" s="1"/>
      <c r="I258" s="3"/>
      <c r="J258" s="3"/>
    </row>
    <row r="259" spans="1:10" ht="15">
      <c r="A259" s="2"/>
      <c r="B259" s="2"/>
      <c r="C259" s="1"/>
      <c r="D259" s="1"/>
      <c r="E259" s="1"/>
      <c r="F259" s="1"/>
      <c r="G259" s="1"/>
      <c r="H259" s="1"/>
      <c r="I259" s="3"/>
      <c r="J259" s="3"/>
    </row>
    <row r="260" spans="1:10" ht="15">
      <c r="A260" s="2"/>
      <c r="B260" s="2"/>
      <c r="C260" s="1"/>
      <c r="D260" s="1"/>
      <c r="E260" s="1"/>
      <c r="F260" s="1"/>
      <c r="G260" s="1"/>
      <c r="H260" s="1"/>
      <c r="I260" s="3"/>
      <c r="J260" s="3"/>
    </row>
    <row r="261" spans="1:10" ht="15">
      <c r="A261" s="2"/>
      <c r="B261" s="2"/>
      <c r="C261" s="1"/>
      <c r="D261" s="1"/>
      <c r="E261" s="1"/>
      <c r="F261" s="1"/>
      <c r="G261" s="1"/>
      <c r="H261" s="1"/>
      <c r="I261" s="3"/>
      <c r="J261" s="3"/>
    </row>
    <row r="262" spans="1:10" ht="15">
      <c r="A262" s="2"/>
      <c r="B262" s="2"/>
      <c r="C262" s="1"/>
      <c r="D262" s="1"/>
      <c r="E262" s="1"/>
      <c r="F262" s="1"/>
      <c r="G262" s="1"/>
      <c r="H262" s="1"/>
      <c r="I262" s="3"/>
      <c r="J262" s="3"/>
    </row>
    <row r="263" spans="1:10" ht="15">
      <c r="A263" s="2"/>
      <c r="B263" s="2"/>
      <c r="C263" s="1"/>
      <c r="D263" s="1"/>
      <c r="E263" s="1"/>
      <c r="F263" s="1"/>
      <c r="G263" s="1"/>
      <c r="H263" s="1"/>
      <c r="I263" s="3"/>
      <c r="J263" s="3"/>
    </row>
    <row r="264" spans="1:10" ht="15">
      <c r="A264" s="2"/>
      <c r="B264" s="2"/>
      <c r="C264" s="1"/>
      <c r="D264" s="1"/>
      <c r="E264" s="1"/>
      <c r="F264" s="1"/>
      <c r="G264" s="1"/>
      <c r="H264" s="1"/>
      <c r="I264" s="3"/>
      <c r="J264" s="3"/>
    </row>
    <row r="265" spans="1:10" ht="15">
      <c r="A265" s="2"/>
      <c r="B265" s="2"/>
      <c r="C265" s="1"/>
      <c r="D265" s="1"/>
      <c r="E265" s="1"/>
      <c r="F265" s="1"/>
      <c r="G265" s="1"/>
      <c r="H265" s="1"/>
      <c r="I265" s="3"/>
      <c r="J265" s="3"/>
    </row>
    <row r="266" spans="1:10" ht="15">
      <c r="A266" s="2"/>
      <c r="B266" s="2"/>
      <c r="C266" s="1"/>
      <c r="D266" s="1"/>
      <c r="E266" s="1"/>
      <c r="F266" s="1"/>
      <c r="G266" s="1"/>
      <c r="H266" s="1"/>
      <c r="I266" s="3"/>
      <c r="J266" s="3"/>
    </row>
    <row r="267" spans="1:10" ht="15">
      <c r="A267" s="2"/>
      <c r="B267" s="2"/>
      <c r="C267" s="1"/>
      <c r="D267" s="1"/>
      <c r="E267" s="1"/>
      <c r="F267" s="1"/>
      <c r="G267" s="1"/>
      <c r="H267" s="1"/>
      <c r="I267" s="3"/>
      <c r="J267" s="3"/>
    </row>
    <row r="268" spans="1:10" ht="15">
      <c r="A268" s="2"/>
      <c r="B268" s="2"/>
      <c r="C268" s="1"/>
      <c r="D268" s="1"/>
      <c r="E268" s="1"/>
      <c r="F268" s="1"/>
      <c r="G268" s="1"/>
      <c r="H268" s="1"/>
      <c r="I268" s="3"/>
      <c r="J268" s="3"/>
    </row>
    <row r="269" spans="1:10" ht="15">
      <c r="A269" s="2"/>
      <c r="B269" s="2"/>
      <c r="C269" s="2"/>
      <c r="D269" s="2"/>
      <c r="E269" s="2"/>
      <c r="F269" s="2"/>
      <c r="G269" s="1"/>
      <c r="H269" s="1"/>
      <c r="I269" s="3"/>
      <c r="J269" s="3"/>
    </row>
    <row r="270" spans="1:10" ht="15">
      <c r="A270" s="2"/>
      <c r="B270" s="2"/>
      <c r="C270" s="2"/>
      <c r="D270" s="2"/>
      <c r="E270" s="2"/>
      <c r="F270" s="2"/>
      <c r="G270" s="1"/>
      <c r="H270" s="1"/>
      <c r="I270" s="3"/>
      <c r="J270" s="3"/>
    </row>
    <row r="271" spans="1:10" ht="15">
      <c r="A271" s="2"/>
      <c r="B271" s="2"/>
      <c r="C271" s="2"/>
      <c r="D271" s="2"/>
      <c r="E271" s="2"/>
      <c r="F271" s="2"/>
      <c r="G271" s="1"/>
      <c r="H271" s="1"/>
      <c r="I271" s="3"/>
      <c r="J271" s="3"/>
    </row>
    <row r="272" spans="1:10" ht="15">
      <c r="A272" s="2"/>
      <c r="B272" s="2"/>
      <c r="C272" s="2"/>
      <c r="D272" s="2"/>
      <c r="E272" s="2"/>
      <c r="F272" s="2"/>
      <c r="G272" s="1"/>
      <c r="H272" s="1"/>
      <c r="I272" s="3"/>
      <c r="J272" s="3"/>
    </row>
    <row r="273" spans="1:10" ht="15">
      <c r="A273" s="2"/>
      <c r="B273" s="2"/>
      <c r="C273" s="2"/>
      <c r="D273" s="2"/>
      <c r="E273" s="2"/>
      <c r="F273" s="2"/>
      <c r="G273" s="1"/>
      <c r="H273" s="1"/>
      <c r="I273" s="3"/>
      <c r="J273" s="3"/>
    </row>
    <row r="274" spans="1:10" ht="15">
      <c r="A274" s="2"/>
      <c r="B274" s="2"/>
      <c r="C274" s="2"/>
      <c r="D274" s="2"/>
      <c r="E274" s="2"/>
      <c r="F274" s="2"/>
      <c r="G274" s="1"/>
      <c r="H274" s="1"/>
      <c r="I274" s="3"/>
      <c r="J274" s="3"/>
    </row>
    <row r="275" spans="1:10" ht="15">
      <c r="A275" s="2"/>
      <c r="B275" s="2"/>
      <c r="C275" s="2"/>
      <c r="D275" s="2"/>
      <c r="E275" s="2"/>
      <c r="F275" s="2"/>
      <c r="G275" s="1"/>
      <c r="H275" s="1"/>
      <c r="I275" s="3"/>
      <c r="J275" s="3"/>
    </row>
    <row r="276" spans="1:10" ht="15">
      <c r="A276" s="2"/>
      <c r="B276" s="2"/>
      <c r="C276" s="2"/>
      <c r="D276" s="2"/>
      <c r="E276" s="2"/>
      <c r="F276" s="2"/>
      <c r="G276" s="1"/>
      <c r="H276" s="1"/>
      <c r="I276" s="3"/>
      <c r="J276" s="3"/>
    </row>
    <row r="277" spans="1:10" ht="15">
      <c r="A277" s="2"/>
      <c r="B277" s="2"/>
      <c r="C277" s="2"/>
      <c r="D277" s="2"/>
      <c r="E277" s="2"/>
      <c r="F277" s="2"/>
      <c r="G277" s="1"/>
      <c r="H277" s="1"/>
      <c r="I277" s="3"/>
      <c r="J277" s="3"/>
    </row>
    <row r="278" spans="1:10" ht="15">
      <c r="A278" s="2"/>
      <c r="B278" s="2"/>
      <c r="C278" s="2"/>
      <c r="D278" s="2"/>
      <c r="E278" s="2"/>
      <c r="F278" s="2"/>
      <c r="G278" s="1"/>
      <c r="H278" s="1"/>
      <c r="I278" s="3"/>
      <c r="J278" s="3"/>
    </row>
  </sheetData>
  <sheetProtection/>
  <mergeCells count="28">
    <mergeCell ref="A112:A114"/>
    <mergeCell ref="A115:A117"/>
    <mergeCell ref="A118:A119"/>
    <mergeCell ref="E123:F123"/>
    <mergeCell ref="A91:A92"/>
    <mergeCell ref="A93:A99"/>
    <mergeCell ref="A101:A103"/>
    <mergeCell ref="A104:A105"/>
    <mergeCell ref="A106:A108"/>
    <mergeCell ref="A109:A111"/>
    <mergeCell ref="A54:A55"/>
    <mergeCell ref="A56:A78"/>
    <mergeCell ref="A79:A82"/>
    <mergeCell ref="A83:A85"/>
    <mergeCell ref="A86:A87"/>
    <mergeCell ref="A88:A90"/>
    <mergeCell ref="A11:A17"/>
    <mergeCell ref="A18:A19"/>
    <mergeCell ref="A20:A21"/>
    <mergeCell ref="A22:A23"/>
    <mergeCell ref="A24:A51"/>
    <mergeCell ref="A52:A53"/>
    <mergeCell ref="A1:I1"/>
    <mergeCell ref="A2:I2"/>
    <mergeCell ref="A3:I3"/>
    <mergeCell ref="A5:A6"/>
    <mergeCell ref="B5:B6"/>
    <mergeCell ref="A7:A10"/>
  </mergeCells>
  <printOptions/>
  <pageMargins left="0.25" right="0.25" top="0.75" bottom="0.75" header="0.3" footer="0.3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D99"/>
  <sheetViews>
    <sheetView zoomScalePageLayoutView="0" workbookViewId="0" topLeftCell="A1">
      <selection activeCell="I12" sqref="I12"/>
    </sheetView>
  </sheetViews>
  <sheetFormatPr defaultColWidth="9.140625" defaultRowHeight="15"/>
  <cols>
    <col min="1" max="1" width="24.57421875" style="119" customWidth="1"/>
    <col min="2" max="2" width="16.7109375" style="119" customWidth="1"/>
    <col min="3" max="3" width="19.57421875" style="119" customWidth="1"/>
    <col min="4" max="4" width="22.421875" style="119" customWidth="1"/>
    <col min="5" max="16384" width="9.140625" style="119" customWidth="1"/>
  </cols>
  <sheetData>
    <row r="1" ht="12.75">
      <c r="D1" s="120"/>
    </row>
    <row r="2" spans="1:4" ht="20.25" customHeight="1">
      <c r="A2" s="211" t="s">
        <v>112</v>
      </c>
      <c r="B2" s="211"/>
      <c r="C2" s="211"/>
      <c r="D2" s="211"/>
    </row>
    <row r="3" spans="1:4" ht="12" customHeight="1">
      <c r="A3" s="212" t="s">
        <v>218</v>
      </c>
      <c r="B3" s="212"/>
      <c r="C3" s="212"/>
      <c r="D3" s="212"/>
    </row>
    <row r="4" spans="1:4" ht="13.5" customHeight="1">
      <c r="A4" s="121"/>
      <c r="B4" s="121"/>
      <c r="C4" s="121"/>
      <c r="D4" s="181" t="s">
        <v>219</v>
      </c>
    </row>
    <row r="5" spans="1:4" ht="16.5" customHeight="1">
      <c r="A5" s="210" t="s">
        <v>113</v>
      </c>
      <c r="B5" s="210"/>
      <c r="C5" s="210"/>
      <c r="D5" s="210"/>
    </row>
    <row r="6" spans="1:4" ht="15">
      <c r="A6" s="122" t="s">
        <v>114</v>
      </c>
      <c r="B6" s="123" t="s">
        <v>115</v>
      </c>
      <c r="C6" s="122" t="s">
        <v>116</v>
      </c>
      <c r="D6" s="122" t="s">
        <v>117</v>
      </c>
    </row>
    <row r="7" spans="1:4" ht="15">
      <c r="A7" s="124" t="s">
        <v>118</v>
      </c>
      <c r="B7" s="125" t="s">
        <v>119</v>
      </c>
      <c r="C7" s="126" t="s">
        <v>120</v>
      </c>
      <c r="D7" s="126" t="s">
        <v>121</v>
      </c>
    </row>
    <row r="8" spans="1:4" ht="15">
      <c r="A8" s="127" t="s">
        <v>122</v>
      </c>
      <c r="B8" s="128"/>
      <c r="C8" s="129"/>
      <c r="D8" s="129"/>
    </row>
    <row r="9" spans="1:4" ht="14.25">
      <c r="A9" s="130" t="s">
        <v>123</v>
      </c>
      <c r="B9" s="131">
        <v>150.8</v>
      </c>
      <c r="C9" s="133">
        <v>65</v>
      </c>
      <c r="D9" s="133">
        <f>B9/10*C9</f>
        <v>980.2000000000002</v>
      </c>
    </row>
    <row r="10" spans="1:4" ht="14.25">
      <c r="A10" s="130" t="s">
        <v>124</v>
      </c>
      <c r="B10" s="131"/>
      <c r="C10" s="133">
        <v>104</v>
      </c>
      <c r="D10" s="133">
        <f>B10/10*C10</f>
        <v>0</v>
      </c>
    </row>
    <row r="11" spans="1:4" ht="14.25">
      <c r="A11" s="130" t="s">
        <v>125</v>
      </c>
      <c r="B11" s="131"/>
      <c r="C11" s="133">
        <v>60</v>
      </c>
      <c r="D11" s="133">
        <f aca="true" t="shared" si="0" ref="D11:D20">B11/10*C11</f>
        <v>0</v>
      </c>
    </row>
    <row r="12" spans="1:4" ht="14.25">
      <c r="A12" s="130" t="s">
        <v>126</v>
      </c>
      <c r="B12" s="131">
        <v>6</v>
      </c>
      <c r="C12" s="133">
        <v>55</v>
      </c>
      <c r="D12" s="133">
        <f t="shared" si="0"/>
        <v>33</v>
      </c>
    </row>
    <row r="13" spans="1:4" ht="14.25">
      <c r="A13" s="130" t="s">
        <v>127</v>
      </c>
      <c r="B13" s="131"/>
      <c r="C13" s="133">
        <v>60</v>
      </c>
      <c r="D13" s="133">
        <f t="shared" si="0"/>
        <v>0</v>
      </c>
    </row>
    <row r="14" spans="1:4" ht="15">
      <c r="A14" s="134" t="s">
        <v>128</v>
      </c>
      <c r="B14" s="131"/>
      <c r="C14" s="133"/>
      <c r="D14" s="135">
        <f>D9+D10+D11+D12+D13</f>
        <v>1013.2000000000002</v>
      </c>
    </row>
    <row r="15" spans="1:4" ht="14.25">
      <c r="A15" s="130" t="s">
        <v>129</v>
      </c>
      <c r="B15" s="136">
        <v>339</v>
      </c>
      <c r="C15" s="133">
        <v>15</v>
      </c>
      <c r="D15" s="133">
        <f t="shared" si="0"/>
        <v>508.5</v>
      </c>
    </row>
    <row r="16" spans="1:4" ht="14.25">
      <c r="A16" s="129" t="s">
        <v>130</v>
      </c>
      <c r="B16" s="137"/>
      <c r="C16" s="133">
        <v>3.5</v>
      </c>
      <c r="D16" s="133">
        <f>B16*C16/1000</f>
        <v>0</v>
      </c>
    </row>
    <row r="17" spans="1:4" ht="14.25">
      <c r="A17" s="129" t="s">
        <v>131</v>
      </c>
      <c r="B17" s="138"/>
      <c r="C17" s="133">
        <v>37.5</v>
      </c>
      <c r="D17" s="133">
        <f t="shared" si="0"/>
        <v>0</v>
      </c>
    </row>
    <row r="18" spans="1:4" ht="14.25">
      <c r="A18" s="129" t="s">
        <v>132</v>
      </c>
      <c r="B18" s="138"/>
      <c r="C18" s="133">
        <v>10</v>
      </c>
      <c r="D18" s="133">
        <f t="shared" si="0"/>
        <v>0</v>
      </c>
    </row>
    <row r="19" spans="1:4" ht="14.25">
      <c r="A19" s="129" t="s">
        <v>133</v>
      </c>
      <c r="B19" s="138"/>
      <c r="C19" s="133">
        <v>12</v>
      </c>
      <c r="D19" s="133">
        <f t="shared" si="0"/>
        <v>0</v>
      </c>
    </row>
    <row r="20" spans="1:4" ht="14.25">
      <c r="A20" s="129" t="s">
        <v>134</v>
      </c>
      <c r="B20" s="138">
        <v>900</v>
      </c>
      <c r="C20" s="133">
        <v>9</v>
      </c>
      <c r="D20" s="133">
        <f t="shared" si="0"/>
        <v>810</v>
      </c>
    </row>
    <row r="21" spans="1:4" ht="15">
      <c r="A21" s="127" t="s">
        <v>135</v>
      </c>
      <c r="B21" s="138"/>
      <c r="C21" s="133"/>
      <c r="D21" s="135">
        <f>D14+D15+D16+D17+D18+D19+D20</f>
        <v>2331.7000000000003</v>
      </c>
    </row>
    <row r="22" spans="1:4" ht="14.25">
      <c r="A22" s="139"/>
      <c r="B22" s="139"/>
      <c r="C22" s="139"/>
      <c r="D22" s="139"/>
    </row>
    <row r="23" spans="1:4" ht="15.75" customHeight="1">
      <c r="A23" s="210" t="s">
        <v>136</v>
      </c>
      <c r="B23" s="210"/>
      <c r="C23" s="210"/>
      <c r="D23" s="210"/>
    </row>
    <row r="24" spans="1:4" s="140" customFormat="1" ht="15">
      <c r="A24" s="122" t="s">
        <v>137</v>
      </c>
      <c r="B24" s="123" t="s">
        <v>115</v>
      </c>
      <c r="C24" s="122" t="s">
        <v>116</v>
      </c>
      <c r="D24" s="122" t="s">
        <v>117</v>
      </c>
    </row>
    <row r="25" spans="1:4" s="140" customFormat="1" ht="15">
      <c r="A25" s="124" t="s">
        <v>118</v>
      </c>
      <c r="B25" s="125" t="s">
        <v>119</v>
      </c>
      <c r="C25" s="126" t="s">
        <v>120</v>
      </c>
      <c r="D25" s="126" t="s">
        <v>121</v>
      </c>
    </row>
    <row r="26" spans="1:4" s="140" customFormat="1" ht="15">
      <c r="A26" s="127" t="s">
        <v>122</v>
      </c>
      <c r="B26" s="129"/>
      <c r="C26" s="129"/>
      <c r="D26" s="127"/>
    </row>
    <row r="27" spans="1:4" ht="14.25">
      <c r="A27" s="129" t="s">
        <v>123</v>
      </c>
      <c r="B27" s="138">
        <v>681.7</v>
      </c>
      <c r="C27" s="133">
        <v>65</v>
      </c>
      <c r="D27" s="133">
        <f>B27/10*C27</f>
        <v>4431.05</v>
      </c>
    </row>
    <row r="28" spans="1:4" ht="14.25">
      <c r="A28" s="129" t="s">
        <v>124</v>
      </c>
      <c r="B28" s="138">
        <v>253.8</v>
      </c>
      <c r="C28" s="133">
        <v>104</v>
      </c>
      <c r="D28" s="133">
        <f>B28/10*C28</f>
        <v>2639.5200000000004</v>
      </c>
    </row>
    <row r="29" spans="1:4" ht="14.25">
      <c r="A29" s="129" t="s">
        <v>125</v>
      </c>
      <c r="B29" s="138">
        <v>19.5</v>
      </c>
      <c r="C29" s="133">
        <v>60</v>
      </c>
      <c r="D29" s="133">
        <f>B29/10*C29</f>
        <v>117</v>
      </c>
    </row>
    <row r="30" spans="1:4" ht="14.25">
      <c r="A30" s="129" t="s">
        <v>126</v>
      </c>
      <c r="B30" s="138">
        <v>157.5</v>
      </c>
      <c r="C30" s="133">
        <v>55</v>
      </c>
      <c r="D30" s="133">
        <f>B30/10*C30</f>
        <v>866.25</v>
      </c>
    </row>
    <row r="31" spans="1:4" ht="14.25">
      <c r="A31" s="129" t="s">
        <v>127</v>
      </c>
      <c r="B31" s="138">
        <v>11.8</v>
      </c>
      <c r="C31" s="133">
        <v>60</v>
      </c>
      <c r="D31" s="133">
        <f>B31/10*C31</f>
        <v>70.80000000000001</v>
      </c>
    </row>
    <row r="32" spans="1:4" ht="15">
      <c r="A32" s="127" t="s">
        <v>128</v>
      </c>
      <c r="B32" s="135"/>
      <c r="C32" s="133"/>
      <c r="D32" s="135">
        <f>D27+D28+D29+D30+D31</f>
        <v>8124.620000000001</v>
      </c>
    </row>
    <row r="33" spans="1:4" ht="14.25">
      <c r="A33" s="129" t="s">
        <v>129</v>
      </c>
      <c r="B33" s="138">
        <v>5749.4</v>
      </c>
      <c r="C33" s="133">
        <v>15</v>
      </c>
      <c r="D33" s="133">
        <f>B33/10*C33</f>
        <v>8624.099999999999</v>
      </c>
    </row>
    <row r="34" spans="1:4" ht="14.25">
      <c r="A34" s="129" t="s">
        <v>130</v>
      </c>
      <c r="B34" s="138">
        <v>51300</v>
      </c>
      <c r="C34" s="133">
        <v>3.5</v>
      </c>
      <c r="D34" s="133">
        <f>B34*C34/1000</f>
        <v>179.55</v>
      </c>
    </row>
    <row r="35" spans="1:4" ht="14.25">
      <c r="A35" s="129" t="s">
        <v>131</v>
      </c>
      <c r="B35" s="138">
        <v>0.5</v>
      </c>
      <c r="C35" s="133">
        <v>37.5</v>
      </c>
      <c r="D35" s="133">
        <f>B35/10*C35</f>
        <v>1.875</v>
      </c>
    </row>
    <row r="36" spans="1:4" ht="14.25">
      <c r="A36" s="129" t="s">
        <v>132</v>
      </c>
      <c r="B36" s="138">
        <v>6100</v>
      </c>
      <c r="C36" s="133">
        <v>10</v>
      </c>
      <c r="D36" s="133">
        <f>B36/10*C36</f>
        <v>6100</v>
      </c>
    </row>
    <row r="37" spans="1:4" ht="14.25">
      <c r="A37" s="129" t="s">
        <v>133</v>
      </c>
      <c r="B37" s="138"/>
      <c r="C37" s="133">
        <v>12</v>
      </c>
      <c r="D37" s="133">
        <f>B37/10*C37</f>
        <v>0</v>
      </c>
    </row>
    <row r="38" spans="1:4" ht="14.25">
      <c r="A38" s="129" t="s">
        <v>134</v>
      </c>
      <c r="B38" s="138"/>
      <c r="C38" s="133">
        <v>9</v>
      </c>
      <c r="D38" s="133">
        <f>B38/10*C38</f>
        <v>0</v>
      </c>
    </row>
    <row r="39" spans="1:4" ht="15">
      <c r="A39" s="127" t="s">
        <v>135</v>
      </c>
      <c r="B39" s="138"/>
      <c r="C39" s="133"/>
      <c r="D39" s="141">
        <f>SUM(D32:D38)</f>
        <v>23030.145</v>
      </c>
    </row>
    <row r="41" spans="1:4" ht="15.75" customHeight="1">
      <c r="A41" s="210" t="s">
        <v>40</v>
      </c>
      <c r="B41" s="210"/>
      <c r="C41" s="210"/>
      <c r="D41" s="210"/>
    </row>
    <row r="42" spans="1:4" s="140" customFormat="1" ht="15">
      <c r="A42" s="122" t="s">
        <v>137</v>
      </c>
      <c r="B42" s="123" t="s">
        <v>115</v>
      </c>
      <c r="C42" s="122" t="s">
        <v>116</v>
      </c>
      <c r="D42" s="122" t="s">
        <v>117</v>
      </c>
    </row>
    <row r="43" spans="1:4" s="140" customFormat="1" ht="15">
      <c r="A43" s="124" t="s">
        <v>118</v>
      </c>
      <c r="B43" s="125" t="s">
        <v>119</v>
      </c>
      <c r="C43" s="126" t="s">
        <v>120</v>
      </c>
      <c r="D43" s="126" t="s">
        <v>121</v>
      </c>
    </row>
    <row r="44" spans="1:4" s="140" customFormat="1" ht="15">
      <c r="A44" s="127" t="s">
        <v>122</v>
      </c>
      <c r="B44" s="129"/>
      <c r="C44" s="129"/>
      <c r="D44" s="127"/>
    </row>
    <row r="45" spans="1:4" ht="14.25">
      <c r="A45" s="129" t="s">
        <v>123</v>
      </c>
      <c r="B45" s="138">
        <v>5</v>
      </c>
      <c r="C45" s="133">
        <v>65</v>
      </c>
      <c r="D45" s="133">
        <f>B45/10*C45</f>
        <v>32.5</v>
      </c>
    </row>
    <row r="46" spans="1:4" ht="14.25">
      <c r="A46" s="129" t="s">
        <v>124</v>
      </c>
      <c r="B46" s="138"/>
      <c r="C46" s="133">
        <v>104</v>
      </c>
      <c r="D46" s="133">
        <f>B46/10*C46</f>
        <v>0</v>
      </c>
    </row>
    <row r="47" spans="1:4" ht="14.25">
      <c r="A47" s="129" t="s">
        <v>125</v>
      </c>
      <c r="B47" s="138"/>
      <c r="C47" s="133">
        <v>60</v>
      </c>
      <c r="D47" s="133">
        <f>B47/10*C47</f>
        <v>0</v>
      </c>
    </row>
    <row r="48" spans="1:4" ht="14.25">
      <c r="A48" s="129" t="s">
        <v>126</v>
      </c>
      <c r="B48" s="138"/>
      <c r="C48" s="133">
        <v>55</v>
      </c>
      <c r="D48" s="133">
        <f>B48/10*C48</f>
        <v>0</v>
      </c>
    </row>
    <row r="49" spans="1:4" ht="14.25">
      <c r="A49" s="129" t="s">
        <v>127</v>
      </c>
      <c r="B49" s="138"/>
      <c r="C49" s="133">
        <v>60</v>
      </c>
      <c r="D49" s="133">
        <f>B49/10*C49</f>
        <v>0</v>
      </c>
    </row>
    <row r="50" spans="1:4" ht="15">
      <c r="A50" s="127" t="s">
        <v>128</v>
      </c>
      <c r="B50" s="135"/>
      <c r="C50" s="133"/>
      <c r="D50" s="135">
        <f>D45+D46+D47+D48+D49</f>
        <v>32.5</v>
      </c>
    </row>
    <row r="51" spans="1:4" ht="14.25">
      <c r="A51" s="129" t="s">
        <v>129</v>
      </c>
      <c r="B51" s="138">
        <v>32.3</v>
      </c>
      <c r="C51" s="133">
        <v>15</v>
      </c>
      <c r="D51" s="133">
        <f>B51/10*C51</f>
        <v>48.449999999999996</v>
      </c>
    </row>
    <row r="52" spans="1:4" ht="14.25">
      <c r="A52" s="129" t="s">
        <v>130</v>
      </c>
      <c r="B52" s="138"/>
      <c r="C52" s="133">
        <v>3.5</v>
      </c>
      <c r="D52" s="133">
        <f>B52*C52/1000</f>
        <v>0</v>
      </c>
    </row>
    <row r="53" spans="1:4" ht="14.25">
      <c r="A53" s="129" t="s">
        <v>131</v>
      </c>
      <c r="B53" s="138"/>
      <c r="C53" s="133">
        <v>37.5</v>
      </c>
      <c r="D53" s="133">
        <f>B53/10*C53</f>
        <v>0</v>
      </c>
    </row>
    <row r="54" spans="1:4" ht="14.25">
      <c r="A54" s="129" t="s">
        <v>132</v>
      </c>
      <c r="B54" s="138"/>
      <c r="C54" s="133">
        <v>10</v>
      </c>
      <c r="D54" s="133">
        <f>B54/10*C54</f>
        <v>0</v>
      </c>
    </row>
    <row r="55" spans="1:4" ht="14.25">
      <c r="A55" s="129" t="s">
        <v>133</v>
      </c>
      <c r="B55" s="138"/>
      <c r="C55" s="133">
        <v>12</v>
      </c>
      <c r="D55" s="133">
        <f>B55/10*C55</f>
        <v>0</v>
      </c>
    </row>
    <row r="56" spans="1:4" ht="14.25">
      <c r="A56" s="129" t="s">
        <v>134</v>
      </c>
      <c r="B56" s="138"/>
      <c r="C56" s="133">
        <v>9</v>
      </c>
      <c r="D56" s="133">
        <f>B56/10*C56</f>
        <v>0</v>
      </c>
    </row>
    <row r="57" spans="1:4" ht="15">
      <c r="A57" s="127" t="s">
        <v>135</v>
      </c>
      <c r="B57" s="138"/>
      <c r="C57" s="133"/>
      <c r="D57" s="135">
        <f>D50+D51+D52+D53+D54+D55+D56</f>
        <v>80.94999999999999</v>
      </c>
    </row>
    <row r="59" spans="1:4" ht="15.75" customHeight="1">
      <c r="A59" s="210" t="s">
        <v>138</v>
      </c>
      <c r="B59" s="210"/>
      <c r="C59" s="210"/>
      <c r="D59" s="210"/>
    </row>
    <row r="60" spans="1:4" s="140" customFormat="1" ht="15">
      <c r="A60" s="122" t="s">
        <v>137</v>
      </c>
      <c r="B60" s="123" t="s">
        <v>115</v>
      </c>
      <c r="C60" s="122" t="s">
        <v>116</v>
      </c>
      <c r="D60" s="122" t="s">
        <v>117</v>
      </c>
    </row>
    <row r="61" spans="1:4" s="140" customFormat="1" ht="15">
      <c r="A61" s="124" t="s">
        <v>118</v>
      </c>
      <c r="B61" s="125" t="s">
        <v>119</v>
      </c>
      <c r="C61" s="126" t="s">
        <v>120</v>
      </c>
      <c r="D61" s="126" t="s">
        <v>121</v>
      </c>
    </row>
    <row r="62" spans="1:4" s="140" customFormat="1" ht="15">
      <c r="A62" s="127" t="s">
        <v>122</v>
      </c>
      <c r="B62" s="129"/>
      <c r="C62" s="129"/>
      <c r="D62" s="127"/>
    </row>
    <row r="63" spans="1:4" ht="14.25">
      <c r="A63" s="129" t="s">
        <v>123</v>
      </c>
      <c r="B63" s="138"/>
      <c r="C63" s="133">
        <v>65</v>
      </c>
      <c r="D63" s="133">
        <f>B63/10*C63</f>
        <v>0</v>
      </c>
    </row>
    <row r="64" spans="1:4" ht="14.25">
      <c r="A64" s="129" t="s">
        <v>124</v>
      </c>
      <c r="B64" s="138"/>
      <c r="C64" s="133">
        <v>104</v>
      </c>
      <c r="D64" s="133">
        <f>B64/10*C64</f>
        <v>0</v>
      </c>
    </row>
    <row r="65" spans="1:4" ht="14.25">
      <c r="A65" s="129" t="s">
        <v>125</v>
      </c>
      <c r="B65" s="138"/>
      <c r="C65" s="133">
        <v>60</v>
      </c>
      <c r="D65" s="133">
        <f>B65/10*C65</f>
        <v>0</v>
      </c>
    </row>
    <row r="66" spans="1:4" ht="14.25">
      <c r="A66" s="129" t="s">
        <v>126</v>
      </c>
      <c r="B66" s="138"/>
      <c r="C66" s="133">
        <v>55</v>
      </c>
      <c r="D66" s="133">
        <f>B66/10*C66</f>
        <v>0</v>
      </c>
    </row>
    <row r="67" spans="1:4" ht="14.25">
      <c r="A67" s="129" t="s">
        <v>127</v>
      </c>
      <c r="B67" s="138"/>
      <c r="C67" s="133">
        <v>60</v>
      </c>
      <c r="D67" s="133">
        <f>B67/10*C67</f>
        <v>0</v>
      </c>
    </row>
    <row r="68" spans="1:4" ht="15">
      <c r="A68" s="127" t="s">
        <v>128</v>
      </c>
      <c r="B68" s="135"/>
      <c r="C68" s="133"/>
      <c r="D68" s="135">
        <f>D63+D64+D65+D66+D67</f>
        <v>0</v>
      </c>
    </row>
    <row r="69" spans="1:4" ht="14.25">
      <c r="A69" s="129" t="s">
        <v>129</v>
      </c>
      <c r="B69" s="138"/>
      <c r="C69" s="133">
        <v>15</v>
      </c>
      <c r="D69" s="133">
        <f>B69/10*C69</f>
        <v>0</v>
      </c>
    </row>
    <row r="70" spans="1:4" ht="14.25">
      <c r="A70" s="129" t="s">
        <v>130</v>
      </c>
      <c r="B70" s="138"/>
      <c r="C70" s="133">
        <v>3.5</v>
      </c>
      <c r="D70" s="133">
        <f>B70*C70/1000</f>
        <v>0</v>
      </c>
    </row>
    <row r="71" spans="1:4" ht="14.25">
      <c r="A71" s="129" t="s">
        <v>131</v>
      </c>
      <c r="B71" s="138"/>
      <c r="C71" s="133">
        <v>37.5</v>
      </c>
      <c r="D71" s="133">
        <f>B71/10*C71</f>
        <v>0</v>
      </c>
    </row>
    <row r="72" spans="1:4" ht="14.25">
      <c r="A72" s="129" t="s">
        <v>132</v>
      </c>
      <c r="B72" s="138"/>
      <c r="C72" s="133">
        <v>10</v>
      </c>
      <c r="D72" s="133">
        <f>B72/10*C72</f>
        <v>0</v>
      </c>
    </row>
    <row r="73" spans="1:4" ht="14.25">
      <c r="A73" s="129" t="s">
        <v>133</v>
      </c>
      <c r="B73" s="138"/>
      <c r="C73" s="133">
        <v>12</v>
      </c>
      <c r="D73" s="133">
        <f>B73/10*C73</f>
        <v>0</v>
      </c>
    </row>
    <row r="74" spans="1:4" ht="14.25">
      <c r="A74" s="129" t="s">
        <v>134</v>
      </c>
      <c r="B74" s="138"/>
      <c r="C74" s="133">
        <v>9</v>
      </c>
      <c r="D74" s="133">
        <f>B74/10*C74</f>
        <v>0</v>
      </c>
    </row>
    <row r="75" spans="1:4" ht="15">
      <c r="A75" s="127" t="s">
        <v>135</v>
      </c>
      <c r="B75" s="138"/>
      <c r="C75" s="133"/>
      <c r="D75" s="135">
        <f>D68+D69+D70+D71+D72+D73+D74</f>
        <v>0</v>
      </c>
    </row>
    <row r="77" spans="1:4" ht="18">
      <c r="A77" s="210" t="s">
        <v>139</v>
      </c>
      <c r="B77" s="210"/>
      <c r="C77" s="210"/>
      <c r="D77" s="210"/>
    </row>
    <row r="78" spans="1:4" s="140" customFormat="1" ht="15">
      <c r="A78" s="122" t="s">
        <v>137</v>
      </c>
      <c r="B78" s="123" t="s">
        <v>115</v>
      </c>
      <c r="C78" s="122" t="s">
        <v>116</v>
      </c>
      <c r="D78" s="122" t="s">
        <v>117</v>
      </c>
    </row>
    <row r="79" spans="1:4" s="140" customFormat="1" ht="15">
      <c r="A79" s="124" t="s">
        <v>118</v>
      </c>
      <c r="B79" s="125" t="s">
        <v>119</v>
      </c>
      <c r="C79" s="126" t="s">
        <v>120</v>
      </c>
      <c r="D79" s="126" t="s">
        <v>121</v>
      </c>
    </row>
    <row r="80" spans="1:4" s="140" customFormat="1" ht="15">
      <c r="A80" s="127" t="s">
        <v>122</v>
      </c>
      <c r="B80" s="127"/>
      <c r="C80" s="127"/>
      <c r="D80" s="127"/>
    </row>
    <row r="81" spans="1:4" ht="14.25">
      <c r="A81" s="129" t="s">
        <v>123</v>
      </c>
      <c r="B81" s="133">
        <f>B63+B45+B27+B9</f>
        <v>837.5</v>
      </c>
      <c r="C81" s="133">
        <v>65</v>
      </c>
      <c r="D81" s="133">
        <f>B81/10*C81</f>
        <v>5443.75</v>
      </c>
    </row>
    <row r="82" spans="1:4" ht="14.25">
      <c r="A82" s="129" t="s">
        <v>124</v>
      </c>
      <c r="B82" s="133">
        <f>B64+B46+B28+B10</f>
        <v>253.8</v>
      </c>
      <c r="C82" s="133">
        <v>104</v>
      </c>
      <c r="D82" s="133">
        <f>B82/10*C82</f>
        <v>2639.5200000000004</v>
      </c>
    </row>
    <row r="83" spans="1:4" ht="14.25">
      <c r="A83" s="129" t="s">
        <v>125</v>
      </c>
      <c r="B83" s="133">
        <f>B65+B47+B29+B11</f>
        <v>19.5</v>
      </c>
      <c r="C83" s="133">
        <v>60</v>
      </c>
      <c r="D83" s="133">
        <f>B83/10*C83</f>
        <v>117</v>
      </c>
    </row>
    <row r="84" spans="1:4" ht="14.25">
      <c r="A84" s="129" t="s">
        <v>126</v>
      </c>
      <c r="B84" s="133">
        <f>B66+B48+B30+B12</f>
        <v>163.5</v>
      </c>
      <c r="C84" s="133">
        <v>55</v>
      </c>
      <c r="D84" s="133">
        <f>B84/10*C84</f>
        <v>899.2500000000001</v>
      </c>
    </row>
    <row r="85" spans="1:4" ht="14.25">
      <c r="A85" s="129" t="s">
        <v>127</v>
      </c>
      <c r="B85" s="133">
        <f>B67+B49+B31+B13</f>
        <v>11.8</v>
      </c>
      <c r="C85" s="133">
        <v>60</v>
      </c>
      <c r="D85" s="133">
        <f>B85/10*C85</f>
        <v>70.80000000000001</v>
      </c>
    </row>
    <row r="86" spans="1:4" ht="15">
      <c r="A86" s="127" t="s">
        <v>128</v>
      </c>
      <c r="B86" s="135">
        <f>SUM(B81:B85)</f>
        <v>1286.1</v>
      </c>
      <c r="C86" s="133"/>
      <c r="D86" s="135">
        <f>D81+D82+D83+D84+D85</f>
        <v>9170.32</v>
      </c>
    </row>
    <row r="87" spans="1:4" ht="14.25">
      <c r="A87" s="129" t="s">
        <v>129</v>
      </c>
      <c r="B87" s="133">
        <f aca="true" t="shared" si="1" ref="B87:B92">B69+B51+B33+B15</f>
        <v>6120.7</v>
      </c>
      <c r="C87" s="133">
        <v>15</v>
      </c>
      <c r="D87" s="133">
        <f>B87/10*C87</f>
        <v>9181.05</v>
      </c>
    </row>
    <row r="88" spans="1:4" ht="14.25">
      <c r="A88" s="129" t="s">
        <v>130</v>
      </c>
      <c r="B88" s="133">
        <f t="shared" si="1"/>
        <v>51300</v>
      </c>
      <c r="C88" s="133">
        <v>3.5</v>
      </c>
      <c r="D88" s="133">
        <f>B88*C88/1000</f>
        <v>179.55</v>
      </c>
    </row>
    <row r="89" spans="1:4" ht="14.25">
      <c r="A89" s="129" t="s">
        <v>131</v>
      </c>
      <c r="B89" s="133">
        <f t="shared" si="1"/>
        <v>0.5</v>
      </c>
      <c r="C89" s="133">
        <v>37.5</v>
      </c>
      <c r="D89" s="133">
        <f>B89/10*C89</f>
        <v>1.875</v>
      </c>
    </row>
    <row r="90" spans="1:4" ht="14.25">
      <c r="A90" s="129" t="s">
        <v>132</v>
      </c>
      <c r="B90" s="133">
        <f t="shared" si="1"/>
        <v>6100</v>
      </c>
      <c r="C90" s="133">
        <v>10</v>
      </c>
      <c r="D90" s="133">
        <f>B90/10*C90</f>
        <v>6100</v>
      </c>
    </row>
    <row r="91" spans="1:4" ht="14.25">
      <c r="A91" s="129" t="s">
        <v>133</v>
      </c>
      <c r="B91" s="133">
        <f t="shared" si="1"/>
        <v>0</v>
      </c>
      <c r="C91" s="133">
        <v>12</v>
      </c>
      <c r="D91" s="133">
        <f>B91/10*C91</f>
        <v>0</v>
      </c>
    </row>
    <row r="92" spans="1:4" ht="14.25">
      <c r="A92" s="129" t="s">
        <v>134</v>
      </c>
      <c r="B92" s="133">
        <f t="shared" si="1"/>
        <v>900</v>
      </c>
      <c r="C92" s="133">
        <v>9</v>
      </c>
      <c r="D92" s="133">
        <f>B92/10*C92</f>
        <v>810</v>
      </c>
    </row>
    <row r="93" spans="1:4" ht="15">
      <c r="A93" s="127" t="s">
        <v>135</v>
      </c>
      <c r="B93" s="133"/>
      <c r="C93" s="133"/>
      <c r="D93" s="141">
        <f>D86+D87+D88+D89+D90+D91+D92</f>
        <v>25442.795</v>
      </c>
    </row>
    <row r="95" ht="12.75">
      <c r="A95" s="119" t="s">
        <v>204</v>
      </c>
    </row>
    <row r="97" spans="1:3" ht="12.75">
      <c r="A97" s="142" t="s">
        <v>147</v>
      </c>
      <c r="B97" s="156"/>
      <c r="C97" s="155" t="s">
        <v>165</v>
      </c>
    </row>
    <row r="98" spans="1:4" ht="12.75">
      <c r="A98" s="142" t="s">
        <v>166</v>
      </c>
      <c r="C98" s="155"/>
      <c r="D98" s="143"/>
    </row>
    <row r="99" ht="12.75">
      <c r="D99" s="144"/>
    </row>
  </sheetData>
  <sheetProtection/>
  <mergeCells count="7">
    <mergeCell ref="A77:D77"/>
    <mergeCell ref="A2:D2"/>
    <mergeCell ref="A3:D3"/>
    <mergeCell ref="A5:D5"/>
    <mergeCell ref="A23:D23"/>
    <mergeCell ref="A41:D41"/>
    <mergeCell ref="A59:D5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АМО "Кяхтинский район"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Малютина Юлия Сергеевна</dc:creator>
  <cp:keywords/>
  <dc:description/>
  <cp:lastModifiedBy>МальцеваМС</cp:lastModifiedBy>
  <cp:lastPrinted>2015-05-18T10:45:58Z</cp:lastPrinted>
  <dcterms:created xsi:type="dcterms:W3CDTF">2013-01-21T06:24:04Z</dcterms:created>
  <dcterms:modified xsi:type="dcterms:W3CDTF">2015-05-18T10:47:34Z</dcterms:modified>
  <cp:category/>
  <cp:version/>
  <cp:contentType/>
  <cp:contentStatus/>
</cp:coreProperties>
</file>