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firstSheet="4" activeTab="10"/>
  </bookViews>
  <sheets>
    <sheet name="инвестиции" sheetId="1" r:id="rId1"/>
    <sheet name="инвестиции 2014" sheetId="2" r:id="rId2"/>
    <sheet name="хоз.суб.2014" sheetId="3" r:id="rId3"/>
    <sheet name="1 квартал" sheetId="4" r:id="rId4"/>
    <sheet name="1 вал.прод." sheetId="5" r:id="rId5"/>
    <sheet name="2 квартал" sheetId="6" r:id="rId6"/>
    <sheet name="2 вал.прод" sheetId="7" r:id="rId7"/>
    <sheet name="3 квартал" sheetId="8" r:id="rId8"/>
    <sheet name="3 вал.прод" sheetId="9" r:id="rId9"/>
    <sheet name="4 квартал" sheetId="10" r:id="rId10"/>
    <sheet name="4 вал.прод" sheetId="11" r:id="rId11"/>
  </sheets>
  <definedNames/>
  <calcPr fullCalcOnLoad="1"/>
</workbook>
</file>

<file path=xl/sharedStrings.xml><?xml version="1.0" encoding="utf-8"?>
<sst xmlns="http://schemas.openxmlformats.org/spreadsheetml/2006/main" count="1086" uniqueCount="224">
  <si>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</si>
  <si>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</si>
  <si>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</si>
  <si>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</si>
  <si>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</si>
  <si>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</si>
  <si>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</si>
  <si>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</si>
  <si>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</si>
  <si>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</si>
  <si>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</si>
  <si>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</si>
  <si>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</si>
  <si>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</si>
  <si>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</si>
  <si>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</si>
  <si>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</si>
  <si>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</si>
  <si>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</si>
  <si>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</si>
  <si>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</si>
  <si>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</si>
  <si>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</si>
  <si>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</si>
  <si>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молочная продукция, т.</t>
  </si>
  <si>
    <t>бланочная продукция, тыс. шт.</t>
  </si>
  <si>
    <t>пиломатериал, тыс. куб.м.</t>
  </si>
  <si>
    <t>полезные ископаемые (плавиковый шпат),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</si>
  <si>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</si>
  <si>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</si>
  <si>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</si>
  <si>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</si>
  <si>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</si>
  <si>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</si>
  <si>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</si>
  <si>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</si>
  <si>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полезные ископаемые (плавиковый шпат)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</si>
  <si>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</si>
  <si>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</si>
  <si>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</si>
  <si>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</si>
  <si>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</si>
  <si>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</si>
  <si>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</si>
  <si>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</si>
  <si>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</si>
  <si>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</si>
  <si>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</si>
  <si>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</si>
  <si>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</si>
  <si>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</si>
  <si>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</si>
  <si>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</si>
  <si>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</si>
  <si>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</si>
  <si>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</si>
  <si>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</si>
  <si>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</si>
  <si>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</si>
  <si>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</si>
  <si>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</si>
  <si>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</si>
  <si>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</si>
  <si>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</si>
  <si>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</si>
  <si>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</si>
  <si>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</si>
  <si>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</si>
  <si>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</si>
  <si>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</si>
  <si>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</si>
  <si>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</si>
  <si>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</si>
  <si>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</si>
  <si>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</si>
  <si>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</si>
  <si>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</si>
  <si>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</si>
  <si>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</si>
  <si>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</si>
  <si>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</si>
  <si>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</si>
  <si>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</si>
  <si>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</si>
  <si>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</si>
  <si>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</si>
  <si>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</si>
  <si>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</si>
  <si>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</si>
  <si>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</si>
  <si>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</si>
  <si>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</si>
  <si>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</si>
  <si>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</si>
  <si>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</si>
  <si>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</si>
  <si>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</si>
  <si>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</si>
  <si>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</si>
  <si>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</si>
  <si>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</si>
  <si>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</si>
  <si>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</si>
  <si>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</si>
  <si>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</si>
  <si>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Факт за 2013 г.</t>
  </si>
  <si>
    <t xml:space="preserve">  "          "                                           2014 г.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</si>
  <si>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</si>
  <si>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</si>
  <si>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</si>
  <si>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3 мес. 2013г.</t>
  </si>
  <si>
    <t>Порог на 2014 г.</t>
  </si>
  <si>
    <t>Факт за 2014 г.</t>
  </si>
  <si>
    <t>3 мес. 2014г.</t>
  </si>
  <si>
    <t>3 мес.2014 г./порог 3 мес 2014г.</t>
  </si>
  <si>
    <t>3 мес. 2014 г./ 3 мес 2013г.</t>
  </si>
  <si>
    <t>3 мес. 2014 г./ 3 мес 2007г.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</si>
  <si>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</si>
  <si>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</si>
  <si>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</si>
  <si>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</si>
  <si>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</si>
  <si>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</si>
  <si>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</si>
  <si>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</si>
  <si>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</si>
  <si>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</si>
  <si>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</si>
  <si>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</si>
  <si>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</si>
  <si>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</si>
  <si>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</si>
  <si>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</si>
  <si>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</si>
  <si>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</si>
  <si>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</si>
  <si>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</si>
  <si>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</si>
  <si>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</si>
  <si>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</si>
  <si>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</si>
  <si>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</si>
  <si>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</si>
  <si>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</si>
  <si>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</si>
  <si>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</si>
  <si>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</si>
  <si>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>Инвестиции</t>
  </si>
  <si>
    <t>Наименование</t>
  </si>
  <si>
    <t>Сумма, тыс.руб.</t>
  </si>
  <si>
    <t>итого:</t>
  </si>
  <si>
    <t>,</t>
  </si>
  <si>
    <t>"___" ___________________ 2014год</t>
  </si>
  <si>
    <t>с/х предприятия</t>
  </si>
  <si>
    <t>"____" _______________2014г.</t>
  </si>
  <si>
    <t xml:space="preserve">Глава администрации </t>
  </si>
  <si>
    <t>Глава администрации _________________________</t>
  </si>
  <si>
    <t>Глава администрации _______________________</t>
  </si>
  <si>
    <t>мясные полуфабрикаты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</si>
  <si>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</si>
  <si>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</si>
  <si>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6 мес. 2007г.</t>
  </si>
  <si>
    <t>6 мес. 2013г.</t>
  </si>
  <si>
    <t>6 мес. 2014г.</t>
  </si>
  <si>
    <t>6 мес.2014 г./порог 6 мес 2014г.</t>
  </si>
  <si>
    <t>6 мес. 2014 г./ 6 мес 2013г.</t>
  </si>
  <si>
    <t>6 мес. 2014 г./ 6 мес 2007г.</t>
  </si>
  <si>
    <t>9 мес. 2007г.</t>
  </si>
  <si>
    <t>9 мес. 2013г.</t>
  </si>
  <si>
    <t>9 мес. 2014г.</t>
  </si>
  <si>
    <t>9 мес.2014 г./порог 9 мес 2014г.</t>
  </si>
  <si>
    <t>9 мес. 2014 г./ 9 мес 2013г.</t>
  </si>
  <si>
    <t>9 мес. 2014 г./ 9 мес 2007г.</t>
  </si>
  <si>
    <t>12 мес. 2007г.</t>
  </si>
  <si>
    <t>12 мес. 2013г.</t>
  </si>
  <si>
    <t>12 мес. 2014г.</t>
  </si>
  <si>
    <t>12 мес.2014 г./порог 12 мес 2014г.</t>
  </si>
  <si>
    <t>12 мес. 2014 г./ 12 мес 2013г.</t>
  </si>
  <si>
    <t>12 мес. 2014 г./ 12 мес 2007г.</t>
  </si>
  <si>
    <t xml:space="preserve">12. прочие </t>
  </si>
  <si>
    <t>Общая протяженность автомобильных дорог общего пользования местного значения, га</t>
  </si>
  <si>
    <t>Протяженность автомобильных дорог общего пользования местного значения, не отвечающих нормативным требованиям, га</t>
  </si>
  <si>
    <t>полезные ископаемые .</t>
  </si>
  <si>
    <t xml:space="preserve">МО «Зарянское" Кяхтинского района за 1 квартал 2014г. </t>
  </si>
  <si>
    <t>МО "Зярянское"</t>
  </si>
  <si>
    <t>Г.Л. Малыгина</t>
  </si>
  <si>
    <t>МО "Зарянское"</t>
  </si>
  <si>
    <t xml:space="preserve">МО «Зарянское» Кяхтинского района за 1 квартал 2014 г. </t>
  </si>
  <si>
    <t>МО "Зарянское" Кяхтинского района за  1 квартал 2014 год</t>
  </si>
  <si>
    <t>МО "Зарянское" Кяхтинского района за 1-ое полугодие 2014 год</t>
  </si>
  <si>
    <t xml:space="preserve">МО «Зарянское» Кяхтинского района за 1-ое полугодие 2014 г. </t>
  </si>
  <si>
    <t>ТОС "Заря"</t>
  </si>
  <si>
    <t>Бюд.</t>
  </si>
  <si>
    <t>ИП Игумнов П.Р. а/м "Газель"</t>
  </si>
  <si>
    <t>СПК "Заря"</t>
  </si>
  <si>
    <t>МО "Зарянское" Кяхтинского района за  9 месяцев 2014 год</t>
  </si>
  <si>
    <t xml:space="preserve">МО «Зарянское» Кяхтинского района за 9 месяцев 2014 г. </t>
  </si>
  <si>
    <t>12. прочие</t>
  </si>
  <si>
    <t>3кв.</t>
  </si>
  <si>
    <t xml:space="preserve">МО «Зарянское" Кяхтинского района за 2014г. </t>
  </si>
  <si>
    <t>Установка сигнализации "Амбулатория)</t>
  </si>
  <si>
    <t>Строительство магазина</t>
  </si>
  <si>
    <t>приобрет.мороз.камер для магазина</t>
  </si>
  <si>
    <t>установка дорожных знаков</t>
  </si>
  <si>
    <t>итого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</si>
  <si>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</si>
  <si>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</si>
  <si>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</si>
  <si>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</si>
  <si>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</si>
  <si>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</si>
  <si>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</si>
  <si>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ВСЕГО:</t>
  </si>
  <si>
    <t>"___" ___________________ 2015год</t>
  </si>
  <si>
    <t>ИП Игумнов П.Р. а/м Газель</t>
  </si>
  <si>
    <t>Установка сигнализации (Аибулатория)</t>
  </si>
  <si>
    <t>Установка дорожных знаков</t>
  </si>
  <si>
    <t>Цыфровое телевидение</t>
  </si>
  <si>
    <t>Жилье под матер.капитал Посохова Л.</t>
  </si>
  <si>
    <t xml:space="preserve">МО «Зарянское» Кяхтинского района за 2014 г. </t>
  </si>
  <si>
    <t>МО "Зарянское" Кяхтинского района за 2014 год</t>
  </si>
  <si>
    <t>полезные ископаемые</t>
  </si>
  <si>
    <t>полезные ископаемые , т.</t>
  </si>
  <si>
    <t>Число субъектов малого и среднего предпринимательства в расчете на 10000 человек населения, ед.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</si>
</sst>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0000"/>
    <numFmt numFmtId="175" formatCode="0.000000"/>
    <numFmt numFmtId="176" formatCode="0.0000"/>
    <numFmt numFmtId="177" formatCode="0.000"/>
    <numFmt numFmtId="178" formatCode="0.0000000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168" fontId="8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0" fontId="3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9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168" fontId="6" fillId="34" borderId="10" xfId="0" applyNumberFormat="1" applyFont="1" applyFill="1" applyBorder="1" applyAlignment="1">
      <alignment/>
    </xf>
    <xf numFmtId="168" fontId="10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68" fontId="3" fillId="35" borderId="10" xfId="0" applyNumberFormat="1" applyFont="1" applyFill="1" applyBorder="1" applyAlignment="1">
      <alignment/>
    </xf>
    <xf numFmtId="168" fontId="8" fillId="35" borderId="10" xfId="0" applyNumberFormat="1" applyFont="1" applyFill="1" applyBorder="1" applyAlignment="1">
      <alignment/>
    </xf>
    <xf numFmtId="168" fontId="9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168" fontId="3" fillId="33" borderId="12" xfId="0" applyNumberFormat="1" applyFont="1" applyFill="1" applyBorder="1" applyAlignment="1">
      <alignment/>
    </xf>
    <xf numFmtId="168" fontId="12" fillId="33" borderId="13" xfId="0" applyNumberFormat="1" applyFont="1" applyFill="1" applyBorder="1" applyAlignment="1">
      <alignment/>
    </xf>
    <xf numFmtId="168" fontId="12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168" fontId="3" fillId="33" borderId="15" xfId="0" applyNumberFormat="1" applyFont="1" applyFill="1" applyBorder="1" applyAlignment="1">
      <alignment/>
    </xf>
    <xf numFmtId="168" fontId="12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4" borderId="15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10" fontId="8" fillId="34" borderId="15" xfId="0" applyNumberFormat="1" applyFont="1" applyFill="1" applyBorder="1" applyAlignment="1">
      <alignment/>
    </xf>
    <xf numFmtId="10" fontId="9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168" fontId="3" fillId="34" borderId="15" xfId="0" applyNumberFormat="1" applyFont="1" applyFill="1" applyBorder="1" applyAlignment="1">
      <alignment/>
    </xf>
    <xf numFmtId="168" fontId="8" fillId="34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2" fontId="8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168" fontId="3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68" fontId="3" fillId="33" borderId="13" xfId="0" applyNumberFormat="1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168" fontId="9" fillId="34" borderId="15" xfId="0" applyNumberFormat="1" applyFont="1" applyFill="1" applyBorder="1" applyAlignment="1">
      <alignment/>
    </xf>
    <xf numFmtId="168" fontId="3" fillId="33" borderId="14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168" fontId="3" fillId="35" borderId="15" xfId="0" applyNumberFormat="1" applyFont="1" applyFill="1" applyBorder="1" applyAlignment="1">
      <alignment/>
    </xf>
    <xf numFmtId="168" fontId="8" fillId="35" borderId="15" xfId="0" applyNumberFormat="1" applyFont="1" applyFill="1" applyBorder="1" applyAlignment="1">
      <alignment/>
    </xf>
    <xf numFmtId="168" fontId="9" fillId="35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168" fontId="3" fillId="34" borderId="12" xfId="0" applyNumberFormat="1" applyFont="1" applyFill="1" applyBorder="1" applyAlignment="1">
      <alignment/>
    </xf>
    <xf numFmtId="168" fontId="8" fillId="34" borderId="12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14" fillId="34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68" fontId="14" fillId="34" borderId="15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2" fontId="3" fillId="33" borderId="18" xfId="0" applyNumberFormat="1" applyFont="1" applyFill="1" applyBorder="1" applyAlignment="1">
      <alignment/>
    </xf>
    <xf numFmtId="168" fontId="3" fillId="33" borderId="18" xfId="0" applyNumberFormat="1" applyFont="1" applyFill="1" applyBorder="1" applyAlignment="1">
      <alignment/>
    </xf>
    <xf numFmtId="168" fontId="3" fillId="33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9" fontId="3" fillId="34" borderId="15" xfId="58" applyFont="1" applyFill="1" applyBorder="1" applyAlignment="1">
      <alignment/>
    </xf>
    <xf numFmtId="9" fontId="8" fillId="34" borderId="15" xfId="58" applyFont="1" applyFill="1" applyBorder="1" applyAlignment="1">
      <alignment/>
    </xf>
    <xf numFmtId="9" fontId="12" fillId="34" borderId="15" xfId="58" applyFont="1" applyFill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17" fillId="3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60" fillId="0" borderId="12" xfId="0" applyFont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2" fontId="21" fillId="0" borderId="23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7" xfId="0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58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58565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57421875" style="0" customWidth="1"/>
    <col min="2" max="2" width="41.42187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187" t="s">
        <v>147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5">
      <c r="A3" s="187" t="s">
        <v>199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ht="15">
      <c r="B4" t="s">
        <v>205</v>
      </c>
    </row>
    <row r="5" spans="1:12" s="147" customFormat="1" ht="30">
      <c r="A5" s="188" t="s">
        <v>1</v>
      </c>
      <c r="B5" s="188" t="s">
        <v>148</v>
      </c>
      <c r="C5" s="149" t="s">
        <v>206</v>
      </c>
      <c r="D5" s="149" t="s">
        <v>207</v>
      </c>
      <c r="E5" s="149" t="s">
        <v>206</v>
      </c>
      <c r="F5" s="149" t="s">
        <v>207</v>
      </c>
      <c r="G5" s="149" t="s">
        <v>206</v>
      </c>
      <c r="H5" s="149" t="s">
        <v>207</v>
      </c>
      <c r="I5" s="149" t="s">
        <v>206</v>
      </c>
      <c r="J5" s="149" t="s">
        <v>207</v>
      </c>
      <c r="K5" s="188" t="s">
        <v>150</v>
      </c>
      <c r="L5" s="188"/>
    </row>
    <row r="6" spans="1:12" ht="30">
      <c r="A6" s="188"/>
      <c r="B6" s="188"/>
      <c r="C6" s="182" t="s">
        <v>208</v>
      </c>
      <c r="D6" s="182"/>
      <c r="E6" s="182" t="s">
        <v>209</v>
      </c>
      <c r="F6" s="182"/>
      <c r="G6" s="182" t="s">
        <v>210</v>
      </c>
      <c r="H6" s="182"/>
      <c r="I6" s="182" t="s">
        <v>211</v>
      </c>
      <c r="J6" s="182"/>
      <c r="K6" s="149" t="s">
        <v>206</v>
      </c>
      <c r="L6" s="149" t="s">
        <v>207</v>
      </c>
    </row>
    <row r="7" spans="1:12" ht="15">
      <c r="A7" s="150">
        <v>1</v>
      </c>
      <c r="B7" s="175" t="s">
        <v>191</v>
      </c>
      <c r="C7" s="150"/>
      <c r="D7" s="150"/>
      <c r="E7" s="150">
        <v>50</v>
      </c>
      <c r="F7" s="150"/>
      <c r="G7" s="150"/>
      <c r="H7" s="150"/>
      <c r="I7" s="150"/>
      <c r="J7" s="150"/>
      <c r="K7" s="176">
        <f>C7+E7+G7+I7</f>
        <v>50</v>
      </c>
      <c r="L7" s="177">
        <f>D7+F7+H7+J7</f>
        <v>0</v>
      </c>
    </row>
    <row r="8" spans="1:12" ht="15">
      <c r="A8" s="150">
        <v>2</v>
      </c>
      <c r="B8" s="150" t="s">
        <v>214</v>
      </c>
      <c r="C8" s="150"/>
      <c r="D8" s="150"/>
      <c r="E8" s="150">
        <v>800</v>
      </c>
      <c r="F8" s="150"/>
      <c r="G8" s="150"/>
      <c r="H8" s="150"/>
      <c r="I8" s="150"/>
      <c r="J8" s="150"/>
      <c r="K8" s="176">
        <f aca="true" t="shared" si="0" ref="K8:K15">C8+E8+G8+I8</f>
        <v>800</v>
      </c>
      <c r="L8" s="177">
        <f aca="true" t="shared" si="1" ref="L8:L15">D8+F8+H8+J8</f>
        <v>0</v>
      </c>
    </row>
    <row r="9" spans="1:12" ht="15">
      <c r="A9" s="150">
        <v>3</v>
      </c>
      <c r="B9" s="150" t="s">
        <v>194</v>
      </c>
      <c r="C9" s="150"/>
      <c r="D9" s="150"/>
      <c r="E9" s="150">
        <v>380</v>
      </c>
      <c r="F9" s="150"/>
      <c r="G9" s="150">
        <v>620</v>
      </c>
      <c r="H9" s="150"/>
      <c r="I9" s="150"/>
      <c r="J9" s="150"/>
      <c r="K9" s="176">
        <f t="shared" si="0"/>
        <v>1000</v>
      </c>
      <c r="L9" s="177">
        <f t="shared" si="1"/>
        <v>0</v>
      </c>
    </row>
    <row r="10" spans="1:12" ht="15">
      <c r="A10" s="150">
        <v>4</v>
      </c>
      <c r="B10" s="131" t="s">
        <v>215</v>
      </c>
      <c r="C10" s="150"/>
      <c r="D10" s="150"/>
      <c r="E10" s="150"/>
      <c r="F10" s="150"/>
      <c r="G10" s="150">
        <v>600</v>
      </c>
      <c r="H10" s="150"/>
      <c r="I10" s="150"/>
      <c r="J10" s="150"/>
      <c r="K10" s="176">
        <f t="shared" si="0"/>
        <v>600</v>
      </c>
      <c r="L10" s="177">
        <f t="shared" si="1"/>
        <v>0</v>
      </c>
    </row>
    <row r="11" spans="1:12" ht="15">
      <c r="A11" s="150">
        <v>5</v>
      </c>
      <c r="B11" s="150" t="s">
        <v>201</v>
      </c>
      <c r="C11" s="150"/>
      <c r="D11" s="150"/>
      <c r="E11" s="150"/>
      <c r="F11" s="150"/>
      <c r="G11" s="150">
        <v>400</v>
      </c>
      <c r="H11" s="150"/>
      <c r="I11" s="150"/>
      <c r="J11" s="150"/>
      <c r="K11" s="176">
        <f t="shared" si="0"/>
        <v>400</v>
      </c>
      <c r="L11" s="177">
        <f t="shared" si="1"/>
        <v>0</v>
      </c>
    </row>
    <row r="12" spans="1:12" ht="15">
      <c r="A12" s="150">
        <v>6</v>
      </c>
      <c r="B12" s="150" t="s">
        <v>216</v>
      </c>
      <c r="C12" s="150"/>
      <c r="D12" s="150"/>
      <c r="E12" s="150"/>
      <c r="F12" s="150"/>
      <c r="G12" s="150"/>
      <c r="H12" s="150">
        <v>178</v>
      </c>
      <c r="I12" s="150"/>
      <c r="J12" s="150"/>
      <c r="K12" s="176">
        <f t="shared" si="0"/>
        <v>0</v>
      </c>
      <c r="L12" s="177">
        <f t="shared" si="1"/>
        <v>178</v>
      </c>
    </row>
    <row r="13" spans="1:12" ht="15">
      <c r="A13" s="150">
        <v>7</v>
      </c>
      <c r="B13" s="150" t="s">
        <v>217</v>
      </c>
      <c r="C13" s="150"/>
      <c r="D13" s="150"/>
      <c r="E13" s="150"/>
      <c r="F13" s="150"/>
      <c r="G13" s="150"/>
      <c r="H13" s="150"/>
      <c r="I13" s="150">
        <v>2600</v>
      </c>
      <c r="J13" s="150"/>
      <c r="K13" s="176">
        <f t="shared" si="0"/>
        <v>2600</v>
      </c>
      <c r="L13" s="177">
        <f t="shared" si="1"/>
        <v>0</v>
      </c>
    </row>
    <row r="14" spans="1:12" ht="15">
      <c r="A14" s="150">
        <v>8</v>
      </c>
      <c r="B14" s="150" t="s">
        <v>218</v>
      </c>
      <c r="C14" s="150"/>
      <c r="D14" s="150"/>
      <c r="E14" s="150"/>
      <c r="F14" s="150"/>
      <c r="G14" s="150"/>
      <c r="H14" s="150"/>
      <c r="I14" s="150">
        <v>428</v>
      </c>
      <c r="J14" s="150"/>
      <c r="K14" s="176">
        <f t="shared" si="0"/>
        <v>428</v>
      </c>
      <c r="L14" s="177">
        <f t="shared" si="1"/>
        <v>0</v>
      </c>
    </row>
    <row r="15" spans="1:12" ht="15.75" thickBot="1">
      <c r="A15" s="150">
        <v>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76">
        <f t="shared" si="0"/>
        <v>0</v>
      </c>
      <c r="L15" s="177">
        <f t="shared" si="1"/>
        <v>0</v>
      </c>
    </row>
    <row r="16" spans="1:12" ht="15.75" thickBot="1">
      <c r="A16" s="145" t="s">
        <v>213</v>
      </c>
      <c r="E16" s="179">
        <f>SUM(E7:E15)</f>
        <v>1230</v>
      </c>
      <c r="F16" s="179"/>
      <c r="G16" s="179">
        <f>SUM(G7:G15)</f>
        <v>1620</v>
      </c>
      <c r="H16" s="179">
        <f>SUM(H7:H15)</f>
        <v>178</v>
      </c>
      <c r="I16" s="179">
        <f>SUM(I7:I15)</f>
        <v>3028</v>
      </c>
      <c r="J16" s="180"/>
      <c r="K16" s="181">
        <f>SUM(K7:K15)</f>
        <v>5878</v>
      </c>
      <c r="L16" s="178">
        <f>SUM(L7:L15)</f>
        <v>178</v>
      </c>
    </row>
    <row r="17" spans="1:12" ht="15.75" thickBot="1">
      <c r="A17" s="146" t="s">
        <v>157</v>
      </c>
      <c r="D17" s="154"/>
      <c r="I17" s="183" t="s">
        <v>212</v>
      </c>
      <c r="J17" s="184"/>
      <c r="K17" s="185">
        <f>K16+L16</f>
        <v>6056</v>
      </c>
      <c r="L17" s="186"/>
    </row>
    <row r="18" ht="15">
      <c r="A18" s="146"/>
    </row>
  </sheetData>
  <sheetProtection/>
  <mergeCells count="11">
    <mergeCell ref="C6:D6"/>
    <mergeCell ref="E6:F6"/>
    <mergeCell ref="G6:H6"/>
    <mergeCell ref="I6:J6"/>
    <mergeCell ref="I17:J17"/>
    <mergeCell ref="K17:L17"/>
    <mergeCell ref="A2:L2"/>
    <mergeCell ref="A3:L3"/>
    <mergeCell ref="A5:A6"/>
    <mergeCell ref="B5:B6"/>
    <mergeCell ref="K5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8"/>
  <sheetViews>
    <sheetView zoomScalePageLayoutView="0" workbookViewId="0" topLeftCell="A1">
      <selection activeCell="I125" sqref="I125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0"/>
      <c r="B1" s="183"/>
      <c r="C1" s="183"/>
      <c r="D1" s="183"/>
      <c r="E1" s="183"/>
      <c r="F1" s="183"/>
      <c r="G1" s="183"/>
      <c r="H1" s="183"/>
      <c r="I1" s="183"/>
    </row>
    <row r="2" spans="1:9" ht="15">
      <c r="A2" s="196" t="s">
        <v>0</v>
      </c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 t="s">
        <v>220</v>
      </c>
      <c r="B3" s="201"/>
      <c r="C3" s="201"/>
      <c r="D3" s="201"/>
      <c r="E3" s="201"/>
      <c r="F3" s="201"/>
      <c r="G3" s="201"/>
      <c r="H3" s="201"/>
      <c r="I3" s="201"/>
    </row>
    <row r="5" spans="1:9" ht="30" customHeight="1">
      <c r="A5" s="202" t="s">
        <v>1</v>
      </c>
      <c r="B5" s="204" t="s">
        <v>2</v>
      </c>
      <c r="C5" s="4" t="s">
        <v>3</v>
      </c>
      <c r="D5" s="11" t="s">
        <v>105</v>
      </c>
      <c r="E5" s="11" t="s">
        <v>111</v>
      </c>
      <c r="F5" s="4" t="s">
        <v>112</v>
      </c>
      <c r="G5" s="18" t="s">
        <v>4</v>
      </c>
      <c r="H5" s="18" t="s">
        <v>4</v>
      </c>
      <c r="I5" s="19" t="s">
        <v>4</v>
      </c>
    </row>
    <row r="6" spans="1:9" ht="35.25" thickBot="1">
      <c r="A6" s="203"/>
      <c r="B6" s="205"/>
      <c r="C6" s="47" t="s">
        <v>173</v>
      </c>
      <c r="D6" s="48" t="s">
        <v>174</v>
      </c>
      <c r="E6" s="48" t="s">
        <v>175</v>
      </c>
      <c r="F6" s="47" t="s">
        <v>175</v>
      </c>
      <c r="G6" s="49" t="s">
        <v>176</v>
      </c>
      <c r="H6" s="49" t="s">
        <v>177</v>
      </c>
      <c r="I6" s="50" t="s">
        <v>178</v>
      </c>
    </row>
    <row r="7" spans="1:9" ht="26.25">
      <c r="A7" s="197">
        <v>1</v>
      </c>
      <c r="B7" s="51" t="s">
        <v>5</v>
      </c>
      <c r="C7" s="52">
        <v>728</v>
      </c>
      <c r="D7" s="53">
        <v>685</v>
      </c>
      <c r="E7" s="53">
        <v>516</v>
      </c>
      <c r="F7" s="54">
        <v>499</v>
      </c>
      <c r="G7" s="55">
        <f>F7/E7*100</f>
        <v>96.70542635658916</v>
      </c>
      <c r="H7" s="56">
        <f>F7/D7*100</f>
        <v>72.84671532846716</v>
      </c>
      <c r="I7" s="57">
        <f>F7/C7*100</f>
        <v>68.54395604395604</v>
      </c>
    </row>
    <row r="8" spans="1:9" ht="15">
      <c r="A8" s="198"/>
      <c r="B8" s="7" t="s">
        <v>6</v>
      </c>
      <c r="C8" s="6">
        <v>6</v>
      </c>
      <c r="D8" s="10">
        <v>-5</v>
      </c>
      <c r="E8" s="10">
        <v>0</v>
      </c>
      <c r="F8" s="6">
        <v>3</v>
      </c>
      <c r="G8" s="20" t="e">
        <f>F8/E8*100</f>
        <v>#DIV/0!</v>
      </c>
      <c r="H8" s="21">
        <f aca="true" t="shared" si="0" ref="H8:H74">F8/D8*100</f>
        <v>-60</v>
      </c>
      <c r="I8" s="58">
        <f aca="true" t="shared" si="1" ref="I8:I74">F8/C8*100</f>
        <v>50</v>
      </c>
    </row>
    <row r="9" spans="1:9" ht="15">
      <c r="A9" s="198"/>
      <c r="B9" s="40" t="s">
        <v>108</v>
      </c>
      <c r="C9" s="41">
        <v>0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199"/>
      <c r="B10" s="59" t="s">
        <v>7</v>
      </c>
      <c r="C10" s="60">
        <v>38</v>
      </c>
      <c r="D10" s="61">
        <v>-2</v>
      </c>
      <c r="E10" s="61">
        <v>0</v>
      </c>
      <c r="F10" s="60">
        <v>-20</v>
      </c>
      <c r="G10" s="62" t="e">
        <f aca="true" t="shared" si="2" ref="G10:G75">F10/E10*100</f>
        <v>#DIV/0!</v>
      </c>
      <c r="H10" s="63">
        <f t="shared" si="0"/>
        <v>1000</v>
      </c>
      <c r="I10" s="64">
        <f t="shared" si="1"/>
        <v>-52.63157894736842</v>
      </c>
    </row>
    <row r="11" spans="1:9" ht="15">
      <c r="A11" s="197">
        <v>2</v>
      </c>
      <c r="B11" s="65" t="s">
        <v>8</v>
      </c>
      <c r="C11" s="52">
        <v>411</v>
      </c>
      <c r="D11" s="53">
        <v>430</v>
      </c>
      <c r="E11" s="53">
        <v>300</v>
      </c>
      <c r="F11" s="53">
        <v>300</v>
      </c>
      <c r="G11" s="55">
        <f t="shared" si="2"/>
        <v>100</v>
      </c>
      <c r="H11" s="56">
        <f t="shared" si="0"/>
        <v>69.76744186046511</v>
      </c>
      <c r="I11" s="57">
        <f t="shared" si="1"/>
        <v>72.99270072992701</v>
      </c>
    </row>
    <row r="12" spans="1:9" ht="15">
      <c r="A12" s="198"/>
      <c r="B12" s="7" t="s">
        <v>9</v>
      </c>
      <c r="C12" s="6">
        <v>432</v>
      </c>
      <c r="D12" s="10">
        <v>411</v>
      </c>
      <c r="E12" s="10">
        <v>331</v>
      </c>
      <c r="F12" s="10">
        <v>331</v>
      </c>
      <c r="G12" s="20">
        <f t="shared" si="2"/>
        <v>100</v>
      </c>
      <c r="H12" s="21">
        <f t="shared" si="0"/>
        <v>80.5352798053528</v>
      </c>
      <c r="I12" s="58">
        <f t="shared" si="1"/>
        <v>76.62037037037037</v>
      </c>
    </row>
    <row r="13" spans="1:9" ht="15">
      <c r="A13" s="198"/>
      <c r="B13" s="7" t="s">
        <v>10</v>
      </c>
      <c r="C13" s="6">
        <v>20</v>
      </c>
      <c r="D13" s="10">
        <v>16</v>
      </c>
      <c r="E13" s="10">
        <v>10</v>
      </c>
      <c r="F13" s="10">
        <v>9</v>
      </c>
      <c r="G13" s="20">
        <f t="shared" si="2"/>
        <v>90</v>
      </c>
      <c r="H13" s="21">
        <f t="shared" si="0"/>
        <v>56.25</v>
      </c>
      <c r="I13" s="58">
        <f t="shared" si="1"/>
        <v>45</v>
      </c>
    </row>
    <row r="14" spans="1:9" ht="15">
      <c r="A14" s="198"/>
      <c r="B14" s="7" t="s">
        <v>11</v>
      </c>
      <c r="C14" s="6">
        <v>8</v>
      </c>
      <c r="D14" s="10">
        <v>1</v>
      </c>
      <c r="E14" s="10">
        <v>1</v>
      </c>
      <c r="F14" s="10">
        <v>3</v>
      </c>
      <c r="G14" s="20">
        <f t="shared" si="2"/>
        <v>300</v>
      </c>
      <c r="H14" s="21">
        <f t="shared" si="0"/>
        <v>300</v>
      </c>
      <c r="I14" s="58">
        <f t="shared" si="1"/>
        <v>37.5</v>
      </c>
    </row>
    <row r="15" spans="1:9" ht="26.25">
      <c r="A15" s="198"/>
      <c r="B15" s="8" t="s">
        <v>12</v>
      </c>
      <c r="C15" s="6">
        <f>C12+C14</f>
        <v>440</v>
      </c>
      <c r="D15" s="6">
        <f>D12+D14</f>
        <v>412</v>
      </c>
      <c r="E15" s="6">
        <f>E12+E14</f>
        <v>332</v>
      </c>
      <c r="F15" s="6">
        <f>F12+F14</f>
        <v>334</v>
      </c>
      <c r="G15" s="20">
        <f t="shared" si="2"/>
        <v>100.60240963855422</v>
      </c>
      <c r="H15" s="21">
        <f t="shared" si="0"/>
        <v>81.06796116504854</v>
      </c>
      <c r="I15" s="58">
        <f t="shared" si="1"/>
        <v>75.9090909090909</v>
      </c>
    </row>
    <row r="16" spans="1:9" ht="26.25">
      <c r="A16" s="198"/>
      <c r="B16" s="24" t="s">
        <v>13</v>
      </c>
      <c r="C16" s="25">
        <f>C14/C15</f>
        <v>0.01818181818181818</v>
      </c>
      <c r="D16" s="26">
        <f>D14/D15</f>
        <v>0.0024271844660194173</v>
      </c>
      <c r="E16" s="26">
        <f>E14/E15</f>
        <v>0.0030120481927710845</v>
      </c>
      <c r="F16" s="27">
        <f>F14/F15</f>
        <v>0.008982035928143712</v>
      </c>
      <c r="G16" s="20">
        <f t="shared" si="2"/>
        <v>298.20359281437123</v>
      </c>
      <c r="H16" s="21">
        <f t="shared" si="0"/>
        <v>370.05988023952096</v>
      </c>
      <c r="I16" s="58">
        <f t="shared" si="1"/>
        <v>49.40119760479042</v>
      </c>
    </row>
    <row r="17" spans="1:9" ht="15.75" thickBot="1">
      <c r="A17" s="199"/>
      <c r="B17" s="66" t="s">
        <v>14</v>
      </c>
      <c r="C17" s="67">
        <f>C13/C15</f>
        <v>0.045454545454545456</v>
      </c>
      <c r="D17" s="68">
        <f>D13/D15</f>
        <v>0.038834951456310676</v>
      </c>
      <c r="E17" s="68">
        <f>E13/E15</f>
        <v>0.030120481927710843</v>
      </c>
      <c r="F17" s="69">
        <f>F13/F15</f>
        <v>0.02694610778443114</v>
      </c>
      <c r="G17" s="62">
        <f t="shared" si="2"/>
        <v>89.46107784431138</v>
      </c>
      <c r="H17" s="63">
        <f t="shared" si="0"/>
        <v>69.38622754491018</v>
      </c>
      <c r="I17" s="64">
        <f t="shared" si="1"/>
        <v>59.2814371257485</v>
      </c>
    </row>
    <row r="18" spans="1:9" ht="15">
      <c r="A18" s="197">
        <v>3</v>
      </c>
      <c r="B18" s="65" t="s">
        <v>15</v>
      </c>
      <c r="C18" s="52">
        <v>18500</v>
      </c>
      <c r="D18" s="53">
        <v>33901</v>
      </c>
      <c r="E18" s="53">
        <v>34100</v>
      </c>
      <c r="F18" s="54">
        <v>34100</v>
      </c>
      <c r="G18" s="55">
        <f t="shared" si="2"/>
        <v>100</v>
      </c>
      <c r="H18" s="56">
        <f t="shared" si="0"/>
        <v>100.587003333235</v>
      </c>
      <c r="I18" s="57">
        <f t="shared" si="1"/>
        <v>184.32432432432432</v>
      </c>
    </row>
    <row r="19" spans="1:9" ht="26.25" thickBot="1">
      <c r="A19" s="199"/>
      <c r="B19" s="70" t="s">
        <v>16</v>
      </c>
      <c r="C19" s="71">
        <f>C18/C12/12*1000</f>
        <v>3568.6728395061727</v>
      </c>
      <c r="D19" s="71">
        <f>D18/D12/12*1000</f>
        <v>6873.682076236821</v>
      </c>
      <c r="E19" s="71">
        <f>E18/E12/12*1000</f>
        <v>8585.095669687815</v>
      </c>
      <c r="F19" s="71">
        <f>F18/F12/12*1000</f>
        <v>8585.095669687815</v>
      </c>
      <c r="G19" s="62">
        <f t="shared" si="2"/>
        <v>100</v>
      </c>
      <c r="H19" s="63">
        <f t="shared" si="0"/>
        <v>124.8980615406634</v>
      </c>
      <c r="I19" s="64">
        <f t="shared" si="1"/>
        <v>240.56830244141426</v>
      </c>
    </row>
    <row r="20" spans="1:9" ht="26.25">
      <c r="A20" s="197">
        <v>4</v>
      </c>
      <c r="B20" s="51" t="s">
        <v>20</v>
      </c>
      <c r="C20" s="52">
        <v>45300</v>
      </c>
      <c r="D20" s="53">
        <v>55100</v>
      </c>
      <c r="E20" s="53">
        <v>52100</v>
      </c>
      <c r="F20" s="74">
        <v>52100</v>
      </c>
      <c r="G20" s="55">
        <f t="shared" si="2"/>
        <v>100</v>
      </c>
      <c r="H20" s="56">
        <f t="shared" si="0"/>
        <v>94.55535390199637</v>
      </c>
      <c r="I20" s="57">
        <f t="shared" si="1"/>
        <v>115.01103752759383</v>
      </c>
    </row>
    <row r="21" spans="1:9" ht="15.75" thickBot="1">
      <c r="A21" s="199"/>
      <c r="B21" s="75" t="s">
        <v>17</v>
      </c>
      <c r="C21" s="76">
        <f>C20/C7/12*1000</f>
        <v>5185.43956043956</v>
      </c>
      <c r="D21" s="76">
        <f>D20/D7/12*1000</f>
        <v>6703.16301703163</v>
      </c>
      <c r="E21" s="76">
        <f>E20/E7/12*1000</f>
        <v>8414.082687338501</v>
      </c>
      <c r="F21" s="76">
        <f>F20/F7/12*1000</f>
        <v>8700.73480293921</v>
      </c>
      <c r="G21" s="62">
        <f t="shared" si="2"/>
        <v>103.40681362725451</v>
      </c>
      <c r="H21" s="63">
        <f t="shared" si="0"/>
        <v>129.80043571716934</v>
      </c>
      <c r="I21" s="79">
        <f t="shared" si="1"/>
        <v>167.7916539480727</v>
      </c>
    </row>
    <row r="22" spans="1:9" ht="39">
      <c r="A22" s="197">
        <v>5</v>
      </c>
      <c r="B22" s="80" t="s">
        <v>18</v>
      </c>
      <c r="C22" s="52">
        <v>45</v>
      </c>
      <c r="D22" s="53">
        <v>26</v>
      </c>
      <c r="E22" s="53">
        <v>11</v>
      </c>
      <c r="F22" s="74">
        <v>11</v>
      </c>
      <c r="G22" s="55">
        <f t="shared" si="2"/>
        <v>100</v>
      </c>
      <c r="H22" s="56">
        <f t="shared" si="0"/>
        <v>42.30769230769231</v>
      </c>
      <c r="I22" s="81">
        <f t="shared" si="1"/>
        <v>24.444444444444443</v>
      </c>
    </row>
    <row r="23" spans="1:9" ht="27" thickBot="1">
      <c r="A23" s="199"/>
      <c r="B23" s="82" t="s">
        <v>21</v>
      </c>
      <c r="C23" s="71">
        <f>C22/C7*100</f>
        <v>6.181318681318682</v>
      </c>
      <c r="D23" s="72">
        <f>D22/D7*100</f>
        <v>3.795620437956204</v>
      </c>
      <c r="E23" s="72">
        <f>E22/E7*100</f>
        <v>2.131782945736434</v>
      </c>
      <c r="F23" s="83">
        <f>F22/F7*100</f>
        <v>2.2044088176352705</v>
      </c>
      <c r="G23" s="62">
        <f t="shared" si="2"/>
        <v>103.40681362725452</v>
      </c>
      <c r="H23" s="63">
        <f t="shared" si="0"/>
        <v>58.07769384923694</v>
      </c>
      <c r="I23" s="79">
        <f t="shared" si="1"/>
        <v>35.66243598307726</v>
      </c>
    </row>
    <row r="24" spans="1:9" ht="36.75" customHeight="1">
      <c r="A24" s="206">
        <v>6</v>
      </c>
      <c r="B24" s="99" t="s">
        <v>19</v>
      </c>
      <c r="C24" s="96">
        <f>C25+C26+C27+C28+C29+C30+C31+C32+C33</f>
        <v>0</v>
      </c>
      <c r="D24" s="97">
        <f>D25+D26+D27+D28+D29+D30+D31+D32+D33</f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7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7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7"/>
      <c r="B27" s="7" t="s">
        <v>158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7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7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7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07"/>
      <c r="B31" s="8" t="s">
        <v>222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7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7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7"/>
      <c r="B34" s="29" t="s">
        <v>30</v>
      </c>
      <c r="C34" s="33">
        <f>SUM(C35:C43)</f>
        <v>0</v>
      </c>
      <c r="D34" s="34">
        <f>SUM(D35:D43)</f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7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7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7"/>
      <c r="B37" s="7" t="s">
        <v>158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7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7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7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15">
      <c r="A41" s="207"/>
      <c r="B41" s="8" t="s">
        <v>221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7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7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7"/>
      <c r="B44" s="24" t="s">
        <v>39</v>
      </c>
      <c r="C44" s="33">
        <f>SUM(C45:C47)</f>
        <v>18405.8</v>
      </c>
      <c r="D44" s="34">
        <f>SUM(D45:D47)</f>
        <v>34279.13</v>
      </c>
      <c r="E44" s="34">
        <f>SUM(E45:E47)</f>
        <v>34350</v>
      </c>
      <c r="F44" s="34">
        <f>SUM(F45:F47)</f>
        <v>29527.2</v>
      </c>
      <c r="G44" s="20">
        <f t="shared" si="2"/>
        <v>85.95982532751091</v>
      </c>
      <c r="H44" s="21">
        <f t="shared" si="0"/>
        <v>86.13754199712771</v>
      </c>
      <c r="I44" s="84">
        <f t="shared" si="1"/>
        <v>160.4233448152213</v>
      </c>
    </row>
    <row r="45" spans="1:9" ht="15">
      <c r="A45" s="207"/>
      <c r="B45" s="7" t="s">
        <v>153</v>
      </c>
      <c r="C45" s="6">
        <v>1761.8</v>
      </c>
      <c r="D45" s="10">
        <v>7197.3</v>
      </c>
      <c r="E45" s="10">
        <v>7200</v>
      </c>
      <c r="F45" s="34">
        <f>'4 вал.прод'!D21</f>
        <v>2977.2</v>
      </c>
      <c r="G45" s="20">
        <f t="shared" si="2"/>
        <v>41.349999999999994</v>
      </c>
      <c r="H45" s="21">
        <f t="shared" si="0"/>
        <v>41.36551206702513</v>
      </c>
      <c r="I45" s="84">
        <f t="shared" si="1"/>
        <v>168.9862640481326</v>
      </c>
    </row>
    <row r="46" spans="1:9" ht="15">
      <c r="A46" s="207"/>
      <c r="B46" s="7" t="s">
        <v>40</v>
      </c>
      <c r="C46" s="6">
        <v>0</v>
      </c>
      <c r="D46" s="10">
        <v>1270.14</v>
      </c>
      <c r="E46" s="10">
        <v>1300</v>
      </c>
      <c r="F46" s="34">
        <f>'4 вал.прод'!D57</f>
        <v>87.55000000000001</v>
      </c>
      <c r="G46" s="20">
        <f t="shared" si="2"/>
        <v>6.7346153846153864</v>
      </c>
      <c r="H46" s="21">
        <f t="shared" si="0"/>
        <v>6.89294093564489</v>
      </c>
      <c r="I46" s="84" t="e">
        <f t="shared" si="1"/>
        <v>#DIV/0!</v>
      </c>
    </row>
    <row r="47" spans="1:9" ht="15">
      <c r="A47" s="207"/>
      <c r="B47" s="7" t="s">
        <v>41</v>
      </c>
      <c r="C47" s="6">
        <v>16644</v>
      </c>
      <c r="D47" s="10">
        <v>25811.69</v>
      </c>
      <c r="E47" s="10">
        <v>25850</v>
      </c>
      <c r="F47" s="34">
        <f>'4 вал.прод'!D39</f>
        <v>26462.45</v>
      </c>
      <c r="G47" s="20">
        <f t="shared" si="2"/>
        <v>102.36924564796905</v>
      </c>
      <c r="H47" s="21">
        <f t="shared" si="0"/>
        <v>102.52118323131884</v>
      </c>
      <c r="I47" s="84">
        <f t="shared" si="1"/>
        <v>158.9909276616198</v>
      </c>
    </row>
    <row r="48" spans="1:9" ht="15">
      <c r="A48" s="207"/>
      <c r="B48" s="28" t="s">
        <v>42</v>
      </c>
      <c r="C48" s="33">
        <f>C44+C34</f>
        <v>18405.8</v>
      </c>
      <c r="D48" s="34">
        <f>D44+D34</f>
        <v>34279.13</v>
      </c>
      <c r="E48" s="34">
        <f>E44+E34</f>
        <v>34350</v>
      </c>
      <c r="F48" s="30">
        <f>F44+F34</f>
        <v>29527.2</v>
      </c>
      <c r="G48" s="20">
        <f t="shared" si="2"/>
        <v>85.95982532751091</v>
      </c>
      <c r="H48" s="21">
        <f t="shared" si="0"/>
        <v>86.13754199712771</v>
      </c>
      <c r="I48" s="84">
        <f t="shared" si="1"/>
        <v>160.4233448152213</v>
      </c>
    </row>
    <row r="49" spans="1:9" ht="15">
      <c r="A49" s="207"/>
      <c r="B49" s="29" t="s">
        <v>17</v>
      </c>
      <c r="C49" s="22">
        <f>C48/C7/12*1000</f>
        <v>2106.891025641026</v>
      </c>
      <c r="D49" s="22">
        <f>D48/D7/12*1000</f>
        <v>4170.210462287105</v>
      </c>
      <c r="E49" s="22">
        <f>E48/E7/12*1000</f>
        <v>5547.480620155038</v>
      </c>
      <c r="F49" s="22">
        <f>F48/F7/12*1000</f>
        <v>4931.062124248498</v>
      </c>
      <c r="G49" s="20">
        <f t="shared" si="2"/>
        <v>88.88831637073275</v>
      </c>
      <c r="H49" s="21">
        <f t="shared" si="0"/>
        <v>118.24492238082662</v>
      </c>
      <c r="I49" s="84">
        <f t="shared" si="1"/>
        <v>234.04447900898018</v>
      </c>
    </row>
    <row r="50" spans="1:9" ht="15">
      <c r="A50" s="207"/>
      <c r="B50" s="40" t="s">
        <v>117</v>
      </c>
      <c r="C50" s="44"/>
      <c r="D50" s="45"/>
      <c r="E50" s="45">
        <v>10000</v>
      </c>
      <c r="F50" s="46">
        <f>'4 вал.прод'!D87</f>
        <v>10885.05</v>
      </c>
      <c r="G50" s="20">
        <f>F50/E50*100</f>
        <v>108.85049999999998</v>
      </c>
      <c r="H50" s="21" t="e">
        <f>F50/D50*100</f>
        <v>#DIV/0!</v>
      </c>
      <c r="I50" s="84" t="e">
        <f>F50/C50*100</f>
        <v>#DIV/0!</v>
      </c>
    </row>
    <row r="51" spans="1:9" ht="15.75" thickBot="1">
      <c r="A51" s="208"/>
      <c r="B51" s="85" t="s">
        <v>118</v>
      </c>
      <c r="C51" s="86"/>
      <c r="D51" s="87"/>
      <c r="E51" s="87">
        <v>11000</v>
      </c>
      <c r="F51" s="88">
        <f>'4 вал.прод'!D86</f>
        <v>11183.35</v>
      </c>
      <c r="G51" s="62">
        <f>F51/E51*100</f>
        <v>101.66681818181817</v>
      </c>
      <c r="H51" s="63" t="e">
        <f>F51/D51*100</f>
        <v>#DIV/0!</v>
      </c>
      <c r="I51" s="79" t="e">
        <f>F51/C51*100</f>
        <v>#DIV/0!</v>
      </c>
    </row>
    <row r="52" spans="1:9" ht="26.25">
      <c r="A52" s="197">
        <v>7</v>
      </c>
      <c r="B52" s="89" t="s">
        <v>43</v>
      </c>
      <c r="C52" s="90">
        <f>C48/C53</f>
        <v>55.43915662650602</v>
      </c>
      <c r="D52" s="91">
        <f>D48/D53</f>
        <v>135.4906324110672</v>
      </c>
      <c r="E52" s="91">
        <f>E48/E53</f>
        <v>135.23622047244095</v>
      </c>
      <c r="F52" s="92">
        <f>F48/F53</f>
        <v>116.2488188976378</v>
      </c>
      <c r="G52" s="55">
        <f t="shared" si="2"/>
        <v>85.95982532751091</v>
      </c>
      <c r="H52" s="56">
        <f t="shared" si="0"/>
        <v>85.79841781603665</v>
      </c>
      <c r="I52" s="81">
        <f t="shared" si="1"/>
        <v>209.68720660887197</v>
      </c>
    </row>
    <row r="53" spans="1:9" ht="52.5" thickBot="1">
      <c r="A53" s="199"/>
      <c r="B53" s="93" t="s">
        <v>44</v>
      </c>
      <c r="C53" s="60">
        <v>332</v>
      </c>
      <c r="D53" s="61">
        <v>253</v>
      </c>
      <c r="E53" s="61">
        <v>254</v>
      </c>
      <c r="F53" s="61">
        <v>254</v>
      </c>
      <c r="G53" s="62">
        <f t="shared" si="2"/>
        <v>100</v>
      </c>
      <c r="H53" s="63">
        <f t="shared" si="0"/>
        <v>100.39525691699605</v>
      </c>
      <c r="I53" s="79">
        <f t="shared" si="1"/>
        <v>76.50602409638554</v>
      </c>
    </row>
    <row r="54" spans="1:9" ht="15">
      <c r="A54" s="197">
        <v>8</v>
      </c>
      <c r="B54" s="94" t="s">
        <v>45</v>
      </c>
      <c r="C54" s="52">
        <v>4722</v>
      </c>
      <c r="D54" s="53">
        <v>16100</v>
      </c>
      <c r="E54" s="53">
        <v>16300</v>
      </c>
      <c r="F54" s="53">
        <v>16300</v>
      </c>
      <c r="G54" s="55">
        <f t="shared" si="2"/>
        <v>100</v>
      </c>
      <c r="H54" s="56">
        <f t="shared" si="0"/>
        <v>101.24223602484473</v>
      </c>
      <c r="I54" s="81">
        <f t="shared" si="1"/>
        <v>345.19271495129186</v>
      </c>
    </row>
    <row r="55" spans="1:9" ht="15.75" thickBot="1">
      <c r="A55" s="199"/>
      <c r="B55" s="75" t="s">
        <v>17</v>
      </c>
      <c r="C55" s="71">
        <f>C54/C7/12*1000</f>
        <v>540.521978021978</v>
      </c>
      <c r="D55" s="71">
        <f>D54/D7/12*1000</f>
        <v>1958.6374695863747</v>
      </c>
      <c r="E55" s="71">
        <f>E54/E7/12*1000</f>
        <v>2632.4289405684754</v>
      </c>
      <c r="F55" s="71">
        <f>F54/F7/12*1000</f>
        <v>2722.1108884435534</v>
      </c>
      <c r="G55" s="62">
        <f t="shared" si="2"/>
        <v>103.40681362725451</v>
      </c>
      <c r="H55" s="63">
        <f t="shared" si="0"/>
        <v>138.97982300003733</v>
      </c>
      <c r="I55" s="79">
        <f t="shared" si="1"/>
        <v>503.60780858625327</v>
      </c>
    </row>
    <row r="56" spans="1:9" ht="15">
      <c r="A56" s="197">
        <v>9</v>
      </c>
      <c r="B56" s="95" t="s">
        <v>46</v>
      </c>
      <c r="C56" s="96">
        <f>C58+C66+C67+C68+C69+C72+C73+C74+C75+C76+C77+C78</f>
        <v>341.5</v>
      </c>
      <c r="D56" s="97">
        <f>D58+D66+D67+D68+D69+D72+D73+D74+D75+D76+D77+D78</f>
        <v>4628.3</v>
      </c>
      <c r="E56" s="97">
        <f>E58+E66+E67+E68+E69+E72+E73+E74+E75+E76+E77+E78</f>
        <v>4654</v>
      </c>
      <c r="F56" s="98">
        <f>F58+F66+F67+F68+F69+F72+F73+F74+F75+F76+F77+F78</f>
        <v>4754.7</v>
      </c>
      <c r="G56" s="55">
        <f t="shared" si="2"/>
        <v>102.16373012462398</v>
      </c>
      <c r="H56" s="56">
        <f t="shared" si="0"/>
        <v>102.73102435019337</v>
      </c>
      <c r="I56" s="81">
        <f t="shared" si="1"/>
        <v>1392.298682284041</v>
      </c>
    </row>
    <row r="57" spans="1:9" ht="15">
      <c r="A57" s="198"/>
      <c r="B57" s="29" t="s">
        <v>17</v>
      </c>
      <c r="C57" s="22">
        <f>C56/C7*1000/12</f>
        <v>39.09111721611722</v>
      </c>
      <c r="D57" s="22">
        <f>D56/D7*1000/12</f>
        <v>563.0535279805353</v>
      </c>
      <c r="E57" s="22">
        <f>E56/E7*1000/12</f>
        <v>751.6149870801032</v>
      </c>
      <c r="F57" s="22">
        <f>F56/F7*1000/12</f>
        <v>794.0380761523046</v>
      </c>
      <c r="G57" s="20">
        <f t="shared" si="2"/>
        <v>105.64425800462121</v>
      </c>
      <c r="H57" s="21">
        <f t="shared" si="0"/>
        <v>141.0235504606863</v>
      </c>
      <c r="I57" s="84">
        <f t="shared" si="1"/>
        <v>2031.2493801658952</v>
      </c>
    </row>
    <row r="58" spans="1:9" ht="15">
      <c r="A58" s="198"/>
      <c r="B58" s="29" t="s">
        <v>47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8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8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8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8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8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8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8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8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8"/>
      <c r="B67" s="7" t="s">
        <v>56</v>
      </c>
      <c r="C67" s="6">
        <v>35.5</v>
      </c>
      <c r="D67" s="10">
        <v>1851</v>
      </c>
      <c r="E67" s="10">
        <v>1851</v>
      </c>
      <c r="F67" s="13">
        <v>1860</v>
      </c>
      <c r="G67" s="20">
        <f t="shared" si="2"/>
        <v>100.48622366288494</v>
      </c>
      <c r="H67" s="21">
        <f t="shared" si="0"/>
        <v>100.48622366288494</v>
      </c>
      <c r="I67" s="84">
        <f t="shared" si="1"/>
        <v>5239.43661971831</v>
      </c>
    </row>
    <row r="68" spans="1:9" ht="15">
      <c r="A68" s="198"/>
      <c r="B68" s="7" t="s">
        <v>57</v>
      </c>
      <c r="C68" s="6">
        <v>0</v>
      </c>
      <c r="D68" s="10">
        <v>445</v>
      </c>
      <c r="E68" s="10">
        <v>445</v>
      </c>
      <c r="F68" s="13">
        <v>450</v>
      </c>
      <c r="G68" s="20">
        <f t="shared" si="2"/>
        <v>101.12359550561798</v>
      </c>
      <c r="H68" s="21">
        <f t="shared" si="0"/>
        <v>101.12359550561798</v>
      </c>
      <c r="I68" s="84" t="e">
        <f t="shared" si="1"/>
        <v>#DIV/0!</v>
      </c>
    </row>
    <row r="69" spans="1:9" ht="15">
      <c r="A69" s="198"/>
      <c r="B69" s="29" t="s">
        <v>58</v>
      </c>
      <c r="C69" s="33">
        <f>C70+C71</f>
        <v>300</v>
      </c>
      <c r="D69" s="34">
        <f>D70+D71</f>
        <v>2107</v>
      </c>
      <c r="E69" s="34">
        <f>E70+E71</f>
        <v>2107</v>
      </c>
      <c r="F69" s="30">
        <f>F70+F71</f>
        <v>2115</v>
      </c>
      <c r="G69" s="20">
        <f t="shared" si="2"/>
        <v>100.3796867584243</v>
      </c>
      <c r="H69" s="21">
        <f t="shared" si="0"/>
        <v>100.3796867584243</v>
      </c>
      <c r="I69" s="84">
        <f t="shared" si="1"/>
        <v>705</v>
      </c>
    </row>
    <row r="70" spans="1:9" ht="15">
      <c r="A70" s="198"/>
      <c r="B70" s="7" t="s">
        <v>59</v>
      </c>
      <c r="C70" s="6">
        <v>200</v>
      </c>
      <c r="D70" s="10">
        <v>1325</v>
      </c>
      <c r="E70" s="10">
        <v>1325</v>
      </c>
      <c r="F70" s="13">
        <v>1330</v>
      </c>
      <c r="G70" s="20">
        <f t="shared" si="2"/>
        <v>100.37735849056604</v>
      </c>
      <c r="H70" s="21">
        <f t="shared" si="0"/>
        <v>100.37735849056604</v>
      </c>
      <c r="I70" s="84">
        <f t="shared" si="1"/>
        <v>665</v>
      </c>
    </row>
    <row r="71" spans="1:9" ht="15">
      <c r="A71" s="198"/>
      <c r="B71" s="7" t="s">
        <v>60</v>
      </c>
      <c r="C71" s="6">
        <v>100</v>
      </c>
      <c r="D71" s="15">
        <v>782</v>
      </c>
      <c r="E71" s="10">
        <v>782</v>
      </c>
      <c r="F71" s="13">
        <v>785</v>
      </c>
      <c r="G71" s="20">
        <f t="shared" si="2"/>
        <v>100.38363171355498</v>
      </c>
      <c r="H71" s="21">
        <f t="shared" si="0"/>
        <v>100.38363171355498</v>
      </c>
      <c r="I71" s="84">
        <f t="shared" si="1"/>
        <v>785</v>
      </c>
    </row>
    <row r="72" spans="1:9" ht="15">
      <c r="A72" s="198"/>
      <c r="B72" s="7" t="s">
        <v>61</v>
      </c>
      <c r="C72" s="6">
        <v>1</v>
      </c>
      <c r="D72" s="10">
        <v>2.5</v>
      </c>
      <c r="E72" s="10">
        <v>3</v>
      </c>
      <c r="F72" s="13">
        <v>52</v>
      </c>
      <c r="G72" s="20">
        <f t="shared" si="2"/>
        <v>1733.3333333333333</v>
      </c>
      <c r="H72" s="21">
        <f t="shared" si="0"/>
        <v>2080</v>
      </c>
      <c r="I72" s="84">
        <f t="shared" si="1"/>
        <v>5200</v>
      </c>
    </row>
    <row r="73" spans="1:9" ht="15">
      <c r="A73" s="198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8"/>
      <c r="B74" s="7" t="s">
        <v>63</v>
      </c>
      <c r="C74" s="6">
        <v>3</v>
      </c>
      <c r="D74" s="10">
        <v>65.7</v>
      </c>
      <c r="E74" s="10">
        <v>90</v>
      </c>
      <c r="F74" s="10">
        <v>97.7</v>
      </c>
      <c r="G74" s="20">
        <f t="shared" si="2"/>
        <v>108.55555555555556</v>
      </c>
      <c r="H74" s="21">
        <f t="shared" si="0"/>
        <v>148.70624048706242</v>
      </c>
      <c r="I74" s="84">
        <f t="shared" si="1"/>
        <v>3256.666666666667</v>
      </c>
    </row>
    <row r="75" spans="1:9" ht="15">
      <c r="A75" s="198"/>
      <c r="B75" s="7" t="s">
        <v>64</v>
      </c>
      <c r="C75" s="6"/>
      <c r="D75" s="10">
        <v>157.1</v>
      </c>
      <c r="E75" s="10">
        <v>158</v>
      </c>
      <c r="F75" s="13">
        <v>180</v>
      </c>
      <c r="G75" s="20">
        <f t="shared" si="2"/>
        <v>113.9240506329114</v>
      </c>
      <c r="H75" s="21">
        <f aca="true" t="shared" si="3" ref="H75:H119">F75/D75*100</f>
        <v>114.57670273711011</v>
      </c>
      <c r="I75" s="84" t="e">
        <f aca="true" t="shared" si="4" ref="I75:I119">F75/C75*100</f>
        <v>#DIV/0!</v>
      </c>
    </row>
    <row r="76" spans="1:9" ht="15">
      <c r="A76" s="198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8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199"/>
      <c r="B78" s="59" t="s">
        <v>179</v>
      </c>
      <c r="C78" s="60">
        <v>2</v>
      </c>
      <c r="D78" s="61">
        <v>0</v>
      </c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3">
        <v>10</v>
      </c>
      <c r="B79" s="99" t="s">
        <v>67</v>
      </c>
      <c r="C79" s="96">
        <f>C80+C81</f>
        <v>554</v>
      </c>
      <c r="D79" s="97">
        <f>D80+D81</f>
        <v>6615.7</v>
      </c>
      <c r="E79" s="97">
        <f>E80+E81</f>
        <v>6615</v>
      </c>
      <c r="F79" s="100">
        <f>F80+F81</f>
        <v>5628</v>
      </c>
      <c r="G79" s="55">
        <f t="shared" si="5"/>
        <v>85.07936507936508</v>
      </c>
      <c r="H79" s="56">
        <f t="shared" si="3"/>
        <v>85.07036292455825</v>
      </c>
      <c r="I79" s="81">
        <f t="shared" si="4"/>
        <v>1015.884476534296</v>
      </c>
      <c r="J79" s="3"/>
    </row>
    <row r="80" spans="1:10" ht="15">
      <c r="A80" s="194"/>
      <c r="B80" s="7" t="s">
        <v>68</v>
      </c>
      <c r="C80" s="6"/>
      <c r="D80" s="10">
        <v>3853.7</v>
      </c>
      <c r="E80" s="159">
        <v>3853</v>
      </c>
      <c r="F80" s="16">
        <v>178</v>
      </c>
      <c r="G80" s="20">
        <f t="shared" si="5"/>
        <v>4.619776797300804</v>
      </c>
      <c r="H80" s="21">
        <f t="shared" si="3"/>
        <v>4.618937644341801</v>
      </c>
      <c r="I80" s="84" t="e">
        <f t="shared" si="4"/>
        <v>#DIV/0!</v>
      </c>
      <c r="J80" s="3"/>
    </row>
    <row r="81" spans="1:10" ht="15">
      <c r="A81" s="194"/>
      <c r="B81" s="5" t="s">
        <v>69</v>
      </c>
      <c r="C81" s="6">
        <v>554</v>
      </c>
      <c r="D81" s="10">
        <v>2762</v>
      </c>
      <c r="E81" s="159">
        <v>2762</v>
      </c>
      <c r="F81" s="16">
        <v>5450</v>
      </c>
      <c r="G81" s="20">
        <f t="shared" si="5"/>
        <v>197.32078204199854</v>
      </c>
      <c r="H81" s="21">
        <f t="shared" si="3"/>
        <v>197.32078204199854</v>
      </c>
      <c r="I81" s="84">
        <f t="shared" si="4"/>
        <v>983.754512635379</v>
      </c>
      <c r="J81" s="3"/>
    </row>
    <row r="82" spans="1:10" ht="39.75" thickBot="1">
      <c r="A82" s="195"/>
      <c r="B82" s="93" t="s">
        <v>70</v>
      </c>
      <c r="C82" s="60">
        <v>0</v>
      </c>
      <c r="D82" s="61">
        <v>42</v>
      </c>
      <c r="E82" s="61">
        <v>0</v>
      </c>
      <c r="F82" s="101">
        <v>0</v>
      </c>
      <c r="G82" s="62" t="e">
        <f t="shared" si="5"/>
        <v>#DIV/0!</v>
      </c>
      <c r="H82" s="63">
        <f t="shared" si="3"/>
        <v>0</v>
      </c>
      <c r="I82" s="79" t="e">
        <f t="shared" si="4"/>
        <v>#DIV/0!</v>
      </c>
      <c r="J82" s="3"/>
    </row>
    <row r="83" spans="1:10" ht="15">
      <c r="A83" s="193">
        <v>11</v>
      </c>
      <c r="B83" s="65" t="s">
        <v>71</v>
      </c>
      <c r="C83" s="65">
        <v>9890</v>
      </c>
      <c r="D83" s="94">
        <v>13049</v>
      </c>
      <c r="E83" s="94">
        <v>13049</v>
      </c>
      <c r="F83" s="102">
        <v>13049</v>
      </c>
      <c r="G83" s="55">
        <f t="shared" si="5"/>
        <v>100</v>
      </c>
      <c r="H83" s="56">
        <f t="shared" si="3"/>
        <v>100</v>
      </c>
      <c r="I83" s="81">
        <f t="shared" si="4"/>
        <v>131.9413549039434</v>
      </c>
      <c r="J83" s="3"/>
    </row>
    <row r="84" spans="1:10" ht="26.25">
      <c r="A84" s="194"/>
      <c r="B84" s="24" t="s">
        <v>72</v>
      </c>
      <c r="C84" s="35">
        <f>C83/C7</f>
        <v>13.585164835164836</v>
      </c>
      <c r="D84" s="36">
        <f>D83/D7</f>
        <v>19.04963503649635</v>
      </c>
      <c r="E84" s="36">
        <f>E83/E7</f>
        <v>25.28875968992248</v>
      </c>
      <c r="F84" s="37">
        <f>F83/F7</f>
        <v>26.150300601202403</v>
      </c>
      <c r="G84" s="20">
        <f t="shared" si="5"/>
        <v>103.40681362725451</v>
      </c>
      <c r="H84" s="21">
        <f t="shared" si="3"/>
        <v>137.2745490981964</v>
      </c>
      <c r="I84" s="84">
        <f t="shared" si="4"/>
        <v>192.49159593200557</v>
      </c>
      <c r="J84" s="3"/>
    </row>
    <row r="85" spans="1:10" ht="52.5" thickBot="1">
      <c r="A85" s="195"/>
      <c r="B85" s="82" t="s">
        <v>73</v>
      </c>
      <c r="C85" s="71">
        <f>C82/C83*100</f>
        <v>0</v>
      </c>
      <c r="D85" s="72">
        <f>D82/D83*100</f>
        <v>0.3218637443482259</v>
      </c>
      <c r="E85" s="72">
        <f>E82/E83*100</f>
        <v>0</v>
      </c>
      <c r="F85" s="103">
        <f>F82/F83*100</f>
        <v>0</v>
      </c>
      <c r="G85" s="62" t="e">
        <f t="shared" si="5"/>
        <v>#DIV/0!</v>
      </c>
      <c r="H85" s="63">
        <f t="shared" si="3"/>
        <v>0</v>
      </c>
      <c r="I85" s="79" t="e">
        <f t="shared" si="4"/>
        <v>#DIV/0!</v>
      </c>
      <c r="J85" s="3"/>
    </row>
    <row r="86" spans="1:10" ht="26.25">
      <c r="A86" s="193">
        <v>12</v>
      </c>
      <c r="B86" s="80" t="s">
        <v>74</v>
      </c>
      <c r="C86" s="52">
        <v>2</v>
      </c>
      <c r="D86" s="53">
        <v>13</v>
      </c>
      <c r="E86" s="53">
        <v>13</v>
      </c>
      <c r="F86" s="104">
        <v>17</v>
      </c>
      <c r="G86" s="55">
        <f t="shared" si="5"/>
        <v>130.76923076923077</v>
      </c>
      <c r="H86" s="56">
        <f t="shared" si="3"/>
        <v>130.76923076923077</v>
      </c>
      <c r="I86" s="81">
        <f t="shared" si="4"/>
        <v>850</v>
      </c>
      <c r="J86" s="3"/>
    </row>
    <row r="87" spans="1:10" ht="27" thickBot="1">
      <c r="A87" s="195"/>
      <c r="B87" s="82" t="s">
        <v>75</v>
      </c>
      <c r="C87" s="76">
        <f>C86*1000/C7</f>
        <v>2.7472527472527473</v>
      </c>
      <c r="D87" s="106">
        <f>D86*1000/D7</f>
        <v>18.978102189781023</v>
      </c>
      <c r="E87" s="106">
        <f>E86*1000/E7</f>
        <v>25.1937984496124</v>
      </c>
      <c r="F87" s="106">
        <f>F86*1000/F7</f>
        <v>34.06813627254509</v>
      </c>
      <c r="G87" s="62">
        <f t="shared" si="5"/>
        <v>135.22429474333282</v>
      </c>
      <c r="H87" s="63">
        <f t="shared" si="3"/>
        <v>179.51287189764142</v>
      </c>
      <c r="I87" s="79">
        <f t="shared" si="4"/>
        <v>1240.0801603206412</v>
      </c>
      <c r="J87" s="3"/>
    </row>
    <row r="88" spans="1:10" ht="26.25">
      <c r="A88" s="193">
        <v>13</v>
      </c>
      <c r="B88" s="80" t="s">
        <v>76</v>
      </c>
      <c r="C88" s="52">
        <v>1</v>
      </c>
      <c r="D88" s="53">
        <v>18</v>
      </c>
      <c r="E88" s="53">
        <v>5</v>
      </c>
      <c r="F88" s="53">
        <v>5</v>
      </c>
      <c r="G88" s="55">
        <f t="shared" si="5"/>
        <v>100</v>
      </c>
      <c r="H88" s="56">
        <f t="shared" si="3"/>
        <v>27.77777777777778</v>
      </c>
      <c r="I88" s="81">
        <f t="shared" si="4"/>
        <v>500</v>
      </c>
      <c r="J88" s="3"/>
    </row>
    <row r="89" spans="1:10" ht="26.25">
      <c r="A89" s="194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5"/>
      <c r="B90" s="82" t="s">
        <v>223</v>
      </c>
      <c r="C90" s="76">
        <f>(C88+C89)*10000/C7</f>
        <v>13.736263736263735</v>
      </c>
      <c r="D90" s="76">
        <f>(D88+D89)*10000/D7</f>
        <v>262.77372262773724</v>
      </c>
      <c r="E90" s="76">
        <f>(E88+E89)*10000/E7</f>
        <v>96.89922480620154</v>
      </c>
      <c r="F90" s="76">
        <f>(F88+F89)*10000/F7</f>
        <v>100.20040080160321</v>
      </c>
      <c r="G90" s="62">
        <f t="shared" si="5"/>
        <v>103.40681362725452</v>
      </c>
      <c r="H90" s="63">
        <f t="shared" si="3"/>
        <v>38.13181919394344</v>
      </c>
      <c r="I90" s="79">
        <f t="shared" si="4"/>
        <v>729.4589178356714</v>
      </c>
      <c r="J90" s="3"/>
    </row>
    <row r="91" spans="1:10" ht="50.25" customHeight="1">
      <c r="A91" s="193">
        <v>14</v>
      </c>
      <c r="B91" s="80" t="s">
        <v>79</v>
      </c>
      <c r="C91" s="52">
        <v>0</v>
      </c>
      <c r="D91" s="53">
        <v>295</v>
      </c>
      <c r="E91" s="53">
        <v>300</v>
      </c>
      <c r="F91" s="53">
        <v>295</v>
      </c>
      <c r="G91" s="55">
        <f t="shared" si="5"/>
        <v>98.33333333333333</v>
      </c>
      <c r="H91" s="56">
        <f t="shared" si="3"/>
        <v>100</v>
      </c>
      <c r="I91" s="81" t="e">
        <f t="shared" si="4"/>
        <v>#DIV/0!</v>
      </c>
      <c r="J91" s="3"/>
    </row>
    <row r="92" spans="1:10" ht="39.75" thickBot="1">
      <c r="A92" s="195"/>
      <c r="B92" s="82" t="s">
        <v>80</v>
      </c>
      <c r="C92" s="105">
        <f>C91/C7*100</f>
        <v>0</v>
      </c>
      <c r="D92" s="72">
        <f>D91/D7*100</f>
        <v>43.06569343065693</v>
      </c>
      <c r="E92" s="72">
        <f>E91/E7*100</f>
        <v>58.139534883720934</v>
      </c>
      <c r="F92" s="72">
        <f>F91/F7*100</f>
        <v>59.118236472945895</v>
      </c>
      <c r="G92" s="62">
        <f t="shared" si="5"/>
        <v>101.68336673346694</v>
      </c>
      <c r="H92" s="63">
        <f t="shared" si="3"/>
        <v>137.27454909819642</v>
      </c>
      <c r="I92" s="79" t="e">
        <f t="shared" si="4"/>
        <v>#DIV/0!</v>
      </c>
      <c r="J92" s="3"/>
    </row>
    <row r="93" spans="1:10" ht="15">
      <c r="A93" s="193">
        <v>15</v>
      </c>
      <c r="B93" s="65" t="s">
        <v>81</v>
      </c>
      <c r="C93" s="52"/>
      <c r="D93" s="53">
        <v>16</v>
      </c>
      <c r="E93" s="158">
        <v>10</v>
      </c>
      <c r="F93" s="158">
        <v>27</v>
      </c>
      <c r="G93" s="55">
        <f t="shared" si="5"/>
        <v>270</v>
      </c>
      <c r="H93" s="56">
        <f t="shared" si="3"/>
        <v>168.75</v>
      </c>
      <c r="I93" s="81" t="e">
        <f t="shared" si="4"/>
        <v>#DIV/0!</v>
      </c>
      <c r="J93" s="3"/>
    </row>
    <row r="94" spans="1:10" ht="15">
      <c r="A94" s="194"/>
      <c r="B94" s="7" t="s">
        <v>82</v>
      </c>
      <c r="C94" s="6"/>
      <c r="D94" s="10">
        <v>14</v>
      </c>
      <c r="E94" s="159">
        <v>10</v>
      </c>
      <c r="F94" s="159">
        <v>20</v>
      </c>
      <c r="G94" s="20">
        <f t="shared" si="5"/>
        <v>200</v>
      </c>
      <c r="H94" s="21">
        <f t="shared" si="3"/>
        <v>142.85714285714286</v>
      </c>
      <c r="I94" s="84" t="e">
        <f t="shared" si="4"/>
        <v>#DIV/0!</v>
      </c>
      <c r="J94" s="3"/>
    </row>
    <row r="95" spans="1:10" ht="15">
      <c r="A95" s="194"/>
      <c r="B95" s="29" t="s">
        <v>83</v>
      </c>
      <c r="C95" s="25" t="e">
        <f>C94/C93</f>
        <v>#DIV/0!</v>
      </c>
      <c r="D95" s="26">
        <f>D94/D93</f>
        <v>0.875</v>
      </c>
      <c r="E95" s="26">
        <f>E94/E93</f>
        <v>1</v>
      </c>
      <c r="F95" s="26">
        <f>F94/F93</f>
        <v>0.7407407407407407</v>
      </c>
      <c r="G95" s="20">
        <f t="shared" si="5"/>
        <v>74.07407407407408</v>
      </c>
      <c r="H95" s="21">
        <f t="shared" si="3"/>
        <v>84.65608465608466</v>
      </c>
      <c r="I95" s="84" t="e">
        <f t="shared" si="4"/>
        <v>#DIV/0!</v>
      </c>
      <c r="J95" s="3"/>
    </row>
    <row r="96" spans="1:10" ht="39">
      <c r="A96" s="194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4"/>
      <c r="B97" s="24" t="s">
        <v>85</v>
      </c>
      <c r="C97" s="25" t="e">
        <f>C96/C93</f>
        <v>#DIV/0!</v>
      </c>
      <c r="D97" s="26">
        <f>D96/D93</f>
        <v>0</v>
      </c>
      <c r="E97" s="26">
        <f>E96/E93</f>
        <v>0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4"/>
      <c r="B98" s="31" t="s">
        <v>86</v>
      </c>
      <c r="C98" s="39">
        <f>C93*100000/C7</f>
        <v>0</v>
      </c>
      <c r="D98" s="38">
        <f>D93*100000/D7</f>
        <v>2335.7664233576643</v>
      </c>
      <c r="E98" s="38">
        <f>E93*100000/E7</f>
        <v>1937.984496124031</v>
      </c>
      <c r="F98" s="39">
        <f>F93*100000/F7</f>
        <v>5410.821643286573</v>
      </c>
      <c r="G98" s="20">
        <f t="shared" si="5"/>
        <v>279.19839679358716</v>
      </c>
      <c r="H98" s="21">
        <f t="shared" si="3"/>
        <v>231.6508016032064</v>
      </c>
      <c r="I98" s="84" t="e">
        <f t="shared" si="4"/>
        <v>#DIV/0!</v>
      </c>
      <c r="J98" s="3"/>
    </row>
    <row r="99" spans="1:10" ht="15.75" thickBot="1">
      <c r="A99" s="195"/>
      <c r="B99" s="59" t="s">
        <v>87</v>
      </c>
      <c r="C99" s="60">
        <v>0</v>
      </c>
      <c r="D99" s="61">
        <v>0</v>
      </c>
      <c r="E99" s="161">
        <v>0</v>
      </c>
      <c r="F99" s="162">
        <v>0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268.5</v>
      </c>
      <c r="E100" s="110">
        <v>794.5</v>
      </c>
      <c r="F100" s="109">
        <v>770.2</v>
      </c>
      <c r="G100" s="111">
        <f t="shared" si="5"/>
        <v>96.94147262429202</v>
      </c>
      <c r="H100" s="112">
        <f t="shared" si="3"/>
        <v>286.85288640595905</v>
      </c>
      <c r="I100" s="113">
        <f t="shared" si="4"/>
        <v>734.9236641221376</v>
      </c>
      <c r="J100" s="3"/>
    </row>
    <row r="101" spans="1:10" ht="42.75" customHeight="1">
      <c r="A101" s="193">
        <v>17</v>
      </c>
      <c r="B101" s="80" t="s">
        <v>89</v>
      </c>
      <c r="C101" s="52">
        <v>970</v>
      </c>
      <c r="D101" s="53">
        <v>1094.3</v>
      </c>
      <c r="E101" s="53">
        <v>1234.1</v>
      </c>
      <c r="F101" s="52">
        <v>1234.1</v>
      </c>
      <c r="G101" s="55">
        <f t="shared" si="5"/>
        <v>100</v>
      </c>
      <c r="H101" s="56">
        <f t="shared" si="3"/>
        <v>112.7752901398154</v>
      </c>
      <c r="I101" s="81">
        <f t="shared" si="4"/>
        <v>127.22680412371132</v>
      </c>
      <c r="J101" s="3"/>
    </row>
    <row r="102" spans="1:10" ht="39" customHeight="1">
      <c r="A102" s="19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5"/>
      <c r="B103" s="82" t="s">
        <v>91</v>
      </c>
      <c r="C103" s="67">
        <f>C102/C101</f>
        <v>0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3">
        <v>18</v>
      </c>
      <c r="B104" s="80" t="s">
        <v>92</v>
      </c>
      <c r="C104" s="52">
        <v>728</v>
      </c>
      <c r="D104" s="53">
        <v>496</v>
      </c>
      <c r="E104" s="53">
        <v>516</v>
      </c>
      <c r="F104" s="114">
        <v>499</v>
      </c>
      <c r="G104" s="55">
        <f t="shared" si="5"/>
        <v>96.70542635658916</v>
      </c>
      <c r="H104" s="56">
        <f t="shared" si="3"/>
        <v>100.60483870967742</v>
      </c>
      <c r="I104" s="81">
        <f t="shared" si="4"/>
        <v>68.54395604395604</v>
      </c>
      <c r="J104" s="3"/>
    </row>
    <row r="105" spans="1:10" ht="52.5" thickBot="1">
      <c r="A105" s="195"/>
      <c r="B105" s="82" t="s">
        <v>93</v>
      </c>
      <c r="C105" s="115">
        <f>C104/C7</f>
        <v>1</v>
      </c>
      <c r="D105" s="116">
        <f>D104/D7</f>
        <v>0.724087591240876</v>
      </c>
      <c r="E105" s="116">
        <f>E104/E7</f>
        <v>1</v>
      </c>
      <c r="F105" s="117">
        <f>F104/F7</f>
        <v>1</v>
      </c>
      <c r="G105" s="62">
        <f t="shared" si="5"/>
        <v>100</v>
      </c>
      <c r="H105" s="63">
        <f t="shared" si="3"/>
        <v>138.1048387096774</v>
      </c>
      <c r="I105" s="79">
        <f t="shared" si="4"/>
        <v>100</v>
      </c>
      <c r="J105" s="3"/>
    </row>
    <row r="106" spans="1:10" ht="39">
      <c r="A106" s="193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4"/>
      <c r="B107" s="8" t="s">
        <v>95</v>
      </c>
      <c r="C107" s="6">
        <v>11.5</v>
      </c>
      <c r="D107" s="10">
        <v>9.8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55.10204081632652</v>
      </c>
      <c r="I107" s="84">
        <f t="shared" si="4"/>
        <v>46.95652173913044</v>
      </c>
      <c r="J107" s="3"/>
    </row>
    <row r="108" spans="1:10" ht="104.25" customHeight="1" thickBot="1">
      <c r="A108" s="195"/>
      <c r="B108" s="82" t="s">
        <v>96</v>
      </c>
      <c r="C108" s="115">
        <f>C107/C106</f>
        <v>1</v>
      </c>
      <c r="D108" s="116">
        <f>D107/D106</f>
        <v>0.8521739130434783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55.10204081632652</v>
      </c>
      <c r="I108" s="79">
        <f t="shared" si="4"/>
        <v>46.95652173913044</v>
      </c>
      <c r="J108" s="3"/>
    </row>
    <row r="109" spans="1:10" ht="26.25">
      <c r="A109" s="193">
        <v>20</v>
      </c>
      <c r="B109" s="80" t="s">
        <v>159</v>
      </c>
      <c r="C109" s="52">
        <v>20218</v>
      </c>
      <c r="D109" s="53">
        <v>20218</v>
      </c>
      <c r="E109" s="53">
        <v>20218</v>
      </c>
      <c r="F109" s="53">
        <v>20218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4"/>
      <c r="B110" s="8" t="s">
        <v>160</v>
      </c>
      <c r="C110" s="6">
        <v>95.36</v>
      </c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>
        <f t="shared" si="4"/>
        <v>2771.7072147651006</v>
      </c>
      <c r="J110" s="3"/>
    </row>
    <row r="111" spans="1:10" ht="65.25" thickBot="1">
      <c r="A111" s="195"/>
      <c r="B111" s="82" t="s">
        <v>97</v>
      </c>
      <c r="C111" s="115">
        <f>C110/C109</f>
        <v>0.0047165891779602336</v>
      </c>
      <c r="D111" s="116">
        <f>D110/D109</f>
        <v>0.13073004253635373</v>
      </c>
      <c r="E111" s="116">
        <f>E110/E109</f>
        <v>0.13073004253635373</v>
      </c>
      <c r="F111" s="116">
        <f>F110/F109</f>
        <v>0.13073004253635373</v>
      </c>
      <c r="G111" s="62">
        <f t="shared" si="5"/>
        <v>100</v>
      </c>
      <c r="H111" s="63">
        <f t="shared" si="3"/>
        <v>100</v>
      </c>
      <c r="I111" s="79">
        <f t="shared" si="4"/>
        <v>2771.7072147651</v>
      </c>
      <c r="J111" s="3"/>
    </row>
    <row r="112" spans="1:10" ht="39">
      <c r="A112" s="193">
        <v>21</v>
      </c>
      <c r="B112" s="80" t="s">
        <v>107</v>
      </c>
      <c r="C112" s="52">
        <v>35</v>
      </c>
      <c r="D112" s="53">
        <v>20</v>
      </c>
      <c r="E112" s="53">
        <v>17</v>
      </c>
      <c r="F112" s="157">
        <v>17</v>
      </c>
      <c r="G112" s="55">
        <f t="shared" si="5"/>
        <v>100</v>
      </c>
      <c r="H112" s="56">
        <f t="shared" si="3"/>
        <v>85</v>
      </c>
      <c r="I112" s="81">
        <f t="shared" si="4"/>
        <v>48.57142857142857</v>
      </c>
      <c r="J112" s="3"/>
    </row>
    <row r="113" spans="1:10" ht="26.25">
      <c r="A113" s="194"/>
      <c r="B113" s="8" t="s">
        <v>98</v>
      </c>
      <c r="C113" s="6">
        <v>0</v>
      </c>
      <c r="D113" s="10">
        <v>17</v>
      </c>
      <c r="E113" s="10">
        <v>17</v>
      </c>
      <c r="F113" s="10">
        <v>17</v>
      </c>
      <c r="G113" s="20">
        <f t="shared" si="5"/>
        <v>100</v>
      </c>
      <c r="H113" s="21">
        <f t="shared" si="3"/>
        <v>100</v>
      </c>
      <c r="I113" s="84" t="e">
        <f t="shared" si="4"/>
        <v>#DIV/0!</v>
      </c>
      <c r="J113" s="3"/>
    </row>
    <row r="114" spans="1:10" ht="27" thickBot="1">
      <c r="A114" s="195"/>
      <c r="B114" s="82" t="s">
        <v>99</v>
      </c>
      <c r="C114" s="115">
        <f>C113/C112</f>
        <v>0</v>
      </c>
      <c r="D114" s="116">
        <f>D113/D112</f>
        <v>0.85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117.64705882352942</v>
      </c>
      <c r="I114" s="79" t="e">
        <f t="shared" si="4"/>
        <v>#DIV/0!</v>
      </c>
      <c r="J114" s="3"/>
    </row>
    <row r="115" spans="1:10" ht="42" customHeight="1">
      <c r="A115" s="193">
        <v>22</v>
      </c>
      <c r="B115" s="80" t="s">
        <v>100</v>
      </c>
      <c r="C115" s="52">
        <v>6118</v>
      </c>
      <c r="D115" s="53">
        <v>4996</v>
      </c>
      <c r="E115" s="53">
        <v>2000</v>
      </c>
      <c r="F115" s="118">
        <v>6169</v>
      </c>
      <c r="G115" s="55">
        <f t="shared" si="5"/>
        <v>308.45</v>
      </c>
      <c r="H115" s="56">
        <f t="shared" si="3"/>
        <v>123.47878302642114</v>
      </c>
      <c r="I115" s="81">
        <f t="shared" si="4"/>
        <v>100.8336057535142</v>
      </c>
      <c r="J115" s="3"/>
    </row>
    <row r="116" spans="1:10" ht="51.75">
      <c r="A116" s="194"/>
      <c r="B116" s="8" t="s">
        <v>101</v>
      </c>
      <c r="C116" s="6">
        <v>0</v>
      </c>
      <c r="D116" s="15">
        <v>248</v>
      </c>
      <c r="E116" s="10">
        <v>1300</v>
      </c>
      <c r="F116" s="14">
        <v>4727</v>
      </c>
      <c r="G116" s="20">
        <f t="shared" si="5"/>
        <v>363.61538461538464</v>
      </c>
      <c r="H116" s="21">
        <f t="shared" si="3"/>
        <v>1906.048387096774</v>
      </c>
      <c r="I116" s="84" t="e">
        <f t="shared" si="4"/>
        <v>#DIV/0!</v>
      </c>
      <c r="J116" s="3"/>
    </row>
    <row r="117" spans="1:10" ht="52.5" thickBot="1">
      <c r="A117" s="195"/>
      <c r="B117" s="82" t="s">
        <v>102</v>
      </c>
      <c r="C117" s="115">
        <f>C116/C7</f>
        <v>0</v>
      </c>
      <c r="D117" s="116">
        <f>D116/D7</f>
        <v>0.362043795620438</v>
      </c>
      <c r="E117" s="116">
        <f>E116/E7</f>
        <v>2.5193798449612403</v>
      </c>
      <c r="F117" s="115">
        <f>F116/F7</f>
        <v>9.472945891783567</v>
      </c>
      <c r="G117" s="62">
        <f t="shared" si="5"/>
        <v>376.0030830892554</v>
      </c>
      <c r="H117" s="63">
        <f t="shared" si="3"/>
        <v>2616.5193289805416</v>
      </c>
      <c r="I117" s="79" t="e">
        <f t="shared" si="4"/>
        <v>#DIV/0!</v>
      </c>
      <c r="J117" s="3"/>
    </row>
    <row r="118" spans="1:10" ht="48.75" customHeight="1">
      <c r="A118" s="193">
        <v>23</v>
      </c>
      <c r="B118" s="80" t="s">
        <v>103</v>
      </c>
      <c r="C118" s="52">
        <v>115</v>
      </c>
      <c r="D118" s="53">
        <v>153</v>
      </c>
      <c r="E118" s="53">
        <v>111</v>
      </c>
      <c r="F118" s="52">
        <v>109</v>
      </c>
      <c r="G118" s="55">
        <f t="shared" si="5"/>
        <v>98.1981981981982</v>
      </c>
      <c r="H118" s="56">
        <f t="shared" si="3"/>
        <v>71.24183006535948</v>
      </c>
      <c r="I118" s="81">
        <f t="shared" si="4"/>
        <v>94.78260869565217</v>
      </c>
      <c r="J118" s="3"/>
    </row>
    <row r="119" spans="1:10" ht="39.75" thickBot="1">
      <c r="A119" s="195"/>
      <c r="B119" s="82" t="s">
        <v>104</v>
      </c>
      <c r="C119" s="115">
        <f>C118/C7</f>
        <v>0.15796703296703296</v>
      </c>
      <c r="D119" s="116">
        <f>D118/D7</f>
        <v>0.22335766423357664</v>
      </c>
      <c r="E119" s="116">
        <f>E118/E7</f>
        <v>0.21511627906976744</v>
      </c>
      <c r="F119" s="115">
        <f>F118/F7</f>
        <v>0.218436873747495</v>
      </c>
      <c r="G119" s="62">
        <f t="shared" si="5"/>
        <v>101.54362779613282</v>
      </c>
      <c r="H119" s="63">
        <f t="shared" si="3"/>
        <v>97.79690099152553</v>
      </c>
      <c r="I119" s="79">
        <f t="shared" si="4"/>
        <v>138.28003833754465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106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156</v>
      </c>
      <c r="C122" s="1"/>
      <c r="D122" s="1"/>
      <c r="E122" s="155" t="s">
        <v>185</v>
      </c>
      <c r="F122" s="1"/>
      <c r="G122" s="1"/>
      <c r="H122" s="1"/>
      <c r="I122" s="1"/>
      <c r="J122" s="3"/>
    </row>
    <row r="123" spans="1:10" ht="15">
      <c r="A123" s="2"/>
      <c r="B123" s="142" t="s">
        <v>186</v>
      </c>
      <c r="C123" s="1"/>
      <c r="D123" s="1"/>
      <c r="E123" s="196"/>
      <c r="F123" s="19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tabSelected="1" zoomScalePageLayoutView="0" workbookViewId="0" topLeftCell="A1">
      <selection activeCell="D89" sqref="D89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0" t="s">
        <v>119</v>
      </c>
      <c r="B2" s="210"/>
      <c r="C2" s="210"/>
      <c r="D2" s="210"/>
    </row>
    <row r="3" spans="1:4" ht="12" customHeight="1">
      <c r="A3" s="211" t="s">
        <v>219</v>
      </c>
      <c r="B3" s="211"/>
      <c r="C3" s="211"/>
      <c r="D3" s="211"/>
    </row>
    <row r="4" spans="1:4" ht="13.5" customHeight="1">
      <c r="A4" s="121"/>
      <c r="B4" s="121"/>
      <c r="C4" s="121"/>
      <c r="D4" s="121"/>
    </row>
    <row r="5" spans="1:4" ht="16.5" customHeight="1">
      <c r="A5" s="209" t="s">
        <v>120</v>
      </c>
      <c r="B5" s="209"/>
      <c r="C5" s="209"/>
      <c r="D5" s="209"/>
    </row>
    <row r="6" spans="1:4" ht="15">
      <c r="A6" s="122" t="s">
        <v>121</v>
      </c>
      <c r="B6" s="123" t="s">
        <v>122</v>
      </c>
      <c r="C6" s="122" t="s">
        <v>123</v>
      </c>
      <c r="D6" s="122" t="s">
        <v>124</v>
      </c>
    </row>
    <row r="7" spans="1:4" ht="15">
      <c r="A7" s="124" t="s">
        <v>125</v>
      </c>
      <c r="B7" s="125" t="s">
        <v>126</v>
      </c>
      <c r="C7" s="126" t="s">
        <v>127</v>
      </c>
      <c r="D7" s="126" t="s">
        <v>128</v>
      </c>
    </row>
    <row r="8" spans="1:4" ht="15">
      <c r="A8" s="127" t="s">
        <v>129</v>
      </c>
      <c r="B8" s="128"/>
      <c r="C8" s="129"/>
      <c r="D8" s="129"/>
    </row>
    <row r="9" spans="1:4" ht="14.25">
      <c r="A9" s="130" t="s">
        <v>130</v>
      </c>
      <c r="B9" s="131">
        <v>230.8</v>
      </c>
      <c r="C9" s="133">
        <v>65</v>
      </c>
      <c r="D9" s="133">
        <f>B9/10*C9</f>
        <v>1500.2</v>
      </c>
    </row>
    <row r="10" spans="1:4" ht="14.25">
      <c r="A10" s="130" t="s">
        <v>131</v>
      </c>
      <c r="B10" s="131"/>
      <c r="C10" s="133">
        <v>104</v>
      </c>
      <c r="D10" s="133">
        <f>B10/10*C10</f>
        <v>0</v>
      </c>
    </row>
    <row r="11" spans="1:4" ht="14.25">
      <c r="A11" s="130" t="s">
        <v>132</v>
      </c>
      <c r="B11" s="131"/>
      <c r="C11" s="133">
        <v>60</v>
      </c>
      <c r="D11" s="133">
        <f aca="true" t="shared" si="0" ref="D11:D20">B11/10*C11</f>
        <v>0</v>
      </c>
    </row>
    <row r="12" spans="1:4" ht="14.25">
      <c r="A12" s="130" t="s">
        <v>133</v>
      </c>
      <c r="B12" s="131">
        <v>7</v>
      </c>
      <c r="C12" s="133">
        <v>55</v>
      </c>
      <c r="D12" s="133">
        <f t="shared" si="0"/>
        <v>38.5</v>
      </c>
    </row>
    <row r="13" spans="1:4" ht="14.25">
      <c r="A13" s="130" t="s">
        <v>134</v>
      </c>
      <c r="B13" s="131"/>
      <c r="C13" s="133">
        <v>60</v>
      </c>
      <c r="D13" s="133">
        <f t="shared" si="0"/>
        <v>0</v>
      </c>
    </row>
    <row r="14" spans="1:4" ht="15">
      <c r="A14" s="134" t="s">
        <v>135</v>
      </c>
      <c r="B14" s="131"/>
      <c r="C14" s="133"/>
      <c r="D14" s="135">
        <f>D9+D10+D11+D12+D13</f>
        <v>1538.7</v>
      </c>
    </row>
    <row r="15" spans="1:4" ht="14.25">
      <c r="A15" s="130" t="s">
        <v>136</v>
      </c>
      <c r="B15" s="136">
        <v>419</v>
      </c>
      <c r="C15" s="133">
        <v>15</v>
      </c>
      <c r="D15" s="133">
        <f t="shared" si="0"/>
        <v>628.5</v>
      </c>
    </row>
    <row r="16" spans="1:4" ht="14.25">
      <c r="A16" s="129" t="s">
        <v>137</v>
      </c>
      <c r="B16" s="137"/>
      <c r="C16" s="133">
        <v>3.5</v>
      </c>
      <c r="D16" s="133">
        <f>B16*C16/1000</f>
        <v>0</v>
      </c>
    </row>
    <row r="17" spans="1:4" ht="14.25">
      <c r="A17" s="129" t="s">
        <v>138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139</v>
      </c>
      <c r="B18" s="138"/>
      <c r="C18" s="133">
        <v>10</v>
      </c>
      <c r="D18" s="133">
        <f t="shared" si="0"/>
        <v>0</v>
      </c>
    </row>
    <row r="19" spans="1:4" ht="14.25">
      <c r="A19" s="129" t="s">
        <v>140</v>
      </c>
      <c r="B19" s="138"/>
      <c r="C19" s="133">
        <v>12</v>
      </c>
      <c r="D19" s="133">
        <f t="shared" si="0"/>
        <v>0</v>
      </c>
    </row>
    <row r="20" spans="1:4" ht="14.25">
      <c r="A20" s="129" t="s">
        <v>141</v>
      </c>
      <c r="B20" s="138">
        <v>900</v>
      </c>
      <c r="C20" s="133">
        <v>9</v>
      </c>
      <c r="D20" s="133">
        <f t="shared" si="0"/>
        <v>810</v>
      </c>
    </row>
    <row r="21" spans="1:4" ht="15">
      <c r="A21" s="127" t="s">
        <v>142</v>
      </c>
      <c r="B21" s="138"/>
      <c r="C21" s="133"/>
      <c r="D21" s="135">
        <f>D14+D15+D16+D17+D18+D19+D20</f>
        <v>2977.2</v>
      </c>
    </row>
    <row r="22" spans="1:4" ht="14.25">
      <c r="A22" s="139"/>
      <c r="B22" s="139"/>
      <c r="C22" s="139"/>
      <c r="D22" s="139"/>
    </row>
    <row r="23" spans="1:4" ht="15.75" customHeight="1">
      <c r="A23" s="209" t="s">
        <v>143</v>
      </c>
      <c r="B23" s="209"/>
      <c r="C23" s="209"/>
      <c r="D23" s="209"/>
    </row>
    <row r="24" spans="1:4" s="140" customFormat="1" ht="15">
      <c r="A24" s="122" t="s">
        <v>144</v>
      </c>
      <c r="B24" s="123" t="s">
        <v>122</v>
      </c>
      <c r="C24" s="122" t="s">
        <v>123</v>
      </c>
      <c r="D24" s="122" t="s">
        <v>124</v>
      </c>
    </row>
    <row r="25" spans="1:4" s="140" customFormat="1" ht="15">
      <c r="A25" s="124" t="s">
        <v>125</v>
      </c>
      <c r="B25" s="125" t="s">
        <v>126</v>
      </c>
      <c r="C25" s="126" t="s">
        <v>127</v>
      </c>
      <c r="D25" s="126" t="s">
        <v>128</v>
      </c>
    </row>
    <row r="26" spans="1:4" s="140" customFormat="1" ht="15">
      <c r="A26" s="127" t="s">
        <v>129</v>
      </c>
      <c r="B26" s="129"/>
      <c r="C26" s="129"/>
      <c r="D26" s="127"/>
    </row>
    <row r="27" spans="1:4" ht="14.25">
      <c r="A27" s="129" t="s">
        <v>130</v>
      </c>
      <c r="B27" s="138">
        <v>815.6</v>
      </c>
      <c r="C27" s="133">
        <v>65</v>
      </c>
      <c r="D27" s="133">
        <f>B27/10*C27</f>
        <v>5301.400000000001</v>
      </c>
    </row>
    <row r="28" spans="1:4" ht="14.25">
      <c r="A28" s="129" t="s">
        <v>131</v>
      </c>
      <c r="B28" s="138">
        <v>305</v>
      </c>
      <c r="C28" s="133">
        <v>104</v>
      </c>
      <c r="D28" s="133">
        <f>B28/10*C28</f>
        <v>3172</v>
      </c>
    </row>
    <row r="29" spans="1:4" ht="14.25">
      <c r="A29" s="129" t="s">
        <v>132</v>
      </c>
      <c r="B29" s="138">
        <v>23.5</v>
      </c>
      <c r="C29" s="133">
        <v>60</v>
      </c>
      <c r="D29" s="133">
        <f>B29/10*C29</f>
        <v>141</v>
      </c>
    </row>
    <row r="30" spans="1:4" ht="14.25">
      <c r="A30" s="129" t="s">
        <v>133</v>
      </c>
      <c r="B30" s="138">
        <v>173.7</v>
      </c>
      <c r="C30" s="133">
        <v>55</v>
      </c>
      <c r="D30" s="133">
        <f>B30/10*C30</f>
        <v>955.3499999999999</v>
      </c>
    </row>
    <row r="31" spans="1:4" ht="14.25">
      <c r="A31" s="129" t="s">
        <v>134</v>
      </c>
      <c r="B31" s="138">
        <v>24</v>
      </c>
      <c r="C31" s="133">
        <v>60</v>
      </c>
      <c r="D31" s="133">
        <f>B31/10*C31</f>
        <v>144</v>
      </c>
    </row>
    <row r="32" spans="1:4" ht="15">
      <c r="A32" s="127" t="s">
        <v>135</v>
      </c>
      <c r="B32" s="135"/>
      <c r="C32" s="133"/>
      <c r="D32" s="135">
        <f>D27+D28+D29+D30+D31</f>
        <v>9713.750000000002</v>
      </c>
    </row>
    <row r="33" spans="1:4" ht="14.25">
      <c r="A33" s="129" t="s">
        <v>136</v>
      </c>
      <c r="B33" s="138">
        <v>6801</v>
      </c>
      <c r="C33" s="133">
        <v>15</v>
      </c>
      <c r="D33" s="133">
        <f>B33/10*C33</f>
        <v>10201.5</v>
      </c>
    </row>
    <row r="34" spans="1:4" ht="14.25">
      <c r="A34" s="129" t="s">
        <v>137</v>
      </c>
      <c r="B34" s="138">
        <v>124000</v>
      </c>
      <c r="C34" s="133">
        <v>3.5</v>
      </c>
      <c r="D34" s="133">
        <f>B34*C34/1000</f>
        <v>434</v>
      </c>
    </row>
    <row r="35" spans="1:4" ht="14.25">
      <c r="A35" s="129" t="s">
        <v>138</v>
      </c>
      <c r="B35" s="138">
        <v>1.6</v>
      </c>
      <c r="C35" s="133">
        <v>37.5</v>
      </c>
      <c r="D35" s="133">
        <f>B35/10*C35</f>
        <v>6</v>
      </c>
    </row>
    <row r="36" spans="1:4" ht="14.25">
      <c r="A36" s="129" t="s">
        <v>139</v>
      </c>
      <c r="B36" s="138">
        <v>6100</v>
      </c>
      <c r="C36" s="133">
        <v>10</v>
      </c>
      <c r="D36" s="133">
        <f>B36/10*C36</f>
        <v>6100</v>
      </c>
    </row>
    <row r="37" spans="1:4" ht="14.25">
      <c r="A37" s="129" t="s">
        <v>140</v>
      </c>
      <c r="B37" s="138">
        <v>6</v>
      </c>
      <c r="C37" s="133">
        <v>12</v>
      </c>
      <c r="D37" s="133">
        <f>B37/10*C37</f>
        <v>7.199999999999999</v>
      </c>
    </row>
    <row r="38" spans="1:4" ht="14.25">
      <c r="A38" s="129" t="s">
        <v>141</v>
      </c>
      <c r="B38" s="138"/>
      <c r="C38" s="133">
        <v>9</v>
      </c>
      <c r="D38" s="133">
        <f>B38/10*C38</f>
        <v>0</v>
      </c>
    </row>
    <row r="39" spans="1:4" ht="15">
      <c r="A39" s="127" t="s">
        <v>142</v>
      </c>
      <c r="B39" s="138"/>
      <c r="C39" s="133"/>
      <c r="D39" s="141">
        <f>SUM(D32:D38)</f>
        <v>26462.45</v>
      </c>
    </row>
    <row r="41" spans="1:4" ht="15.75" customHeight="1">
      <c r="A41" s="209" t="s">
        <v>40</v>
      </c>
      <c r="B41" s="209"/>
      <c r="C41" s="209"/>
      <c r="D41" s="209"/>
    </row>
    <row r="42" spans="1:4" s="140" customFormat="1" ht="15">
      <c r="A42" s="122" t="s">
        <v>144</v>
      </c>
      <c r="B42" s="123" t="s">
        <v>122</v>
      </c>
      <c r="C42" s="122" t="s">
        <v>123</v>
      </c>
      <c r="D42" s="122" t="s">
        <v>124</v>
      </c>
    </row>
    <row r="43" spans="1:4" s="140" customFormat="1" ht="15">
      <c r="A43" s="124" t="s">
        <v>125</v>
      </c>
      <c r="B43" s="125" t="s">
        <v>126</v>
      </c>
      <c r="C43" s="126" t="s">
        <v>127</v>
      </c>
      <c r="D43" s="126" t="s">
        <v>128</v>
      </c>
    </row>
    <row r="44" spans="1:4" s="140" customFormat="1" ht="15">
      <c r="A44" s="127" t="s">
        <v>129</v>
      </c>
      <c r="B44" s="129"/>
      <c r="C44" s="129"/>
      <c r="D44" s="127"/>
    </row>
    <row r="45" spans="1:4" ht="14.25">
      <c r="A45" s="129" t="s">
        <v>130</v>
      </c>
      <c r="B45" s="138">
        <v>5</v>
      </c>
      <c r="C45" s="133">
        <v>65</v>
      </c>
      <c r="D45" s="133">
        <f>B45/10*C45</f>
        <v>32.5</v>
      </c>
    </row>
    <row r="46" spans="1:4" ht="14.25">
      <c r="A46" s="129" t="s">
        <v>131</v>
      </c>
      <c r="B46" s="138"/>
      <c r="C46" s="133">
        <v>104</v>
      </c>
      <c r="D46" s="133">
        <f>B46/10*C46</f>
        <v>0</v>
      </c>
    </row>
    <row r="47" spans="1:4" ht="14.25">
      <c r="A47" s="129" t="s">
        <v>132</v>
      </c>
      <c r="B47" s="138"/>
      <c r="C47" s="133">
        <v>60</v>
      </c>
      <c r="D47" s="133">
        <f>B47/10*C47</f>
        <v>0</v>
      </c>
    </row>
    <row r="48" spans="1:4" ht="14.25">
      <c r="A48" s="129" t="s">
        <v>133</v>
      </c>
      <c r="B48" s="138"/>
      <c r="C48" s="133">
        <v>55</v>
      </c>
      <c r="D48" s="133">
        <f>B48/10*C48</f>
        <v>0</v>
      </c>
    </row>
    <row r="49" spans="1:4" ht="14.25">
      <c r="A49" s="129" t="s">
        <v>134</v>
      </c>
      <c r="B49" s="138"/>
      <c r="C49" s="133">
        <v>60</v>
      </c>
      <c r="D49" s="133">
        <f>B49/10*C49</f>
        <v>0</v>
      </c>
    </row>
    <row r="50" spans="1:4" ht="15">
      <c r="A50" s="127" t="s">
        <v>135</v>
      </c>
      <c r="B50" s="135"/>
      <c r="C50" s="133"/>
      <c r="D50" s="135">
        <f>D45+D46+D47+D48+D49</f>
        <v>32.5</v>
      </c>
    </row>
    <row r="51" spans="1:4" ht="14.25">
      <c r="A51" s="129" t="s">
        <v>136</v>
      </c>
      <c r="B51" s="138">
        <v>36.7</v>
      </c>
      <c r="C51" s="133">
        <v>15</v>
      </c>
      <c r="D51" s="133">
        <f>B51/10*C51</f>
        <v>55.050000000000004</v>
      </c>
    </row>
    <row r="52" spans="1:4" ht="14.25">
      <c r="A52" s="129" t="s">
        <v>137</v>
      </c>
      <c r="B52" s="138"/>
      <c r="C52" s="133">
        <v>3.5</v>
      </c>
      <c r="D52" s="133">
        <f>B52*C52/1000</f>
        <v>0</v>
      </c>
    </row>
    <row r="53" spans="1:4" ht="14.25">
      <c r="A53" s="129" t="s">
        <v>138</v>
      </c>
      <c r="B53" s="138"/>
      <c r="C53" s="133">
        <v>37.5</v>
      </c>
      <c r="D53" s="133">
        <f>B53/10*C53</f>
        <v>0</v>
      </c>
    </row>
    <row r="54" spans="1:4" ht="14.25">
      <c r="A54" s="129" t="s">
        <v>139</v>
      </c>
      <c r="B54" s="138"/>
      <c r="C54" s="133">
        <v>10</v>
      </c>
      <c r="D54" s="133">
        <f>B54/10*C54</f>
        <v>0</v>
      </c>
    </row>
    <row r="55" spans="1:4" ht="14.25">
      <c r="A55" s="129" t="s">
        <v>140</v>
      </c>
      <c r="B55" s="138"/>
      <c r="C55" s="133">
        <v>12</v>
      </c>
      <c r="D55" s="133">
        <f>B55/10*C55</f>
        <v>0</v>
      </c>
    </row>
    <row r="56" spans="1:4" ht="14.25">
      <c r="A56" s="129" t="s">
        <v>141</v>
      </c>
      <c r="B56" s="138"/>
      <c r="C56" s="133">
        <v>9</v>
      </c>
      <c r="D56" s="133">
        <f>B56/10*C56</f>
        <v>0</v>
      </c>
    </row>
    <row r="57" spans="1:4" ht="15">
      <c r="A57" s="127" t="s">
        <v>142</v>
      </c>
      <c r="B57" s="138"/>
      <c r="C57" s="133"/>
      <c r="D57" s="135">
        <f>D50+D51+D52+D53+D54+D55+D56</f>
        <v>87.55000000000001</v>
      </c>
    </row>
    <row r="59" spans="1:4" ht="15.75" customHeight="1">
      <c r="A59" s="209" t="s">
        <v>145</v>
      </c>
      <c r="B59" s="209"/>
      <c r="C59" s="209"/>
      <c r="D59" s="209"/>
    </row>
    <row r="60" spans="1:4" s="140" customFormat="1" ht="15">
      <c r="A60" s="122" t="s">
        <v>144</v>
      </c>
      <c r="B60" s="123" t="s">
        <v>122</v>
      </c>
      <c r="C60" s="122" t="s">
        <v>123</v>
      </c>
      <c r="D60" s="122" t="s">
        <v>124</v>
      </c>
    </row>
    <row r="61" spans="1:4" s="140" customFormat="1" ht="15">
      <c r="A61" s="124" t="s">
        <v>125</v>
      </c>
      <c r="B61" s="125" t="s">
        <v>126</v>
      </c>
      <c r="C61" s="126" t="s">
        <v>127</v>
      </c>
      <c r="D61" s="126" t="s">
        <v>128</v>
      </c>
    </row>
    <row r="62" spans="1:4" s="140" customFormat="1" ht="15">
      <c r="A62" s="127" t="s">
        <v>129</v>
      </c>
      <c r="B62" s="129"/>
      <c r="C62" s="129"/>
      <c r="D62" s="127"/>
    </row>
    <row r="63" spans="1:4" ht="14.25">
      <c r="A63" s="129" t="s">
        <v>130</v>
      </c>
      <c r="B63" s="138"/>
      <c r="C63" s="133">
        <v>65</v>
      </c>
      <c r="D63" s="133">
        <f>B63/10*C63</f>
        <v>0</v>
      </c>
    </row>
    <row r="64" spans="1:4" ht="14.25">
      <c r="A64" s="129" t="s">
        <v>131</v>
      </c>
      <c r="B64" s="138"/>
      <c r="C64" s="133">
        <v>104</v>
      </c>
      <c r="D64" s="133">
        <f>B64/10*C64</f>
        <v>0</v>
      </c>
    </row>
    <row r="65" spans="1:4" ht="14.25">
      <c r="A65" s="129" t="s">
        <v>132</v>
      </c>
      <c r="B65" s="138"/>
      <c r="C65" s="133">
        <v>60</v>
      </c>
      <c r="D65" s="133">
        <f>B65/10*C65</f>
        <v>0</v>
      </c>
    </row>
    <row r="66" spans="1:4" ht="14.25">
      <c r="A66" s="129" t="s">
        <v>133</v>
      </c>
      <c r="B66" s="138"/>
      <c r="C66" s="133">
        <v>55</v>
      </c>
      <c r="D66" s="133">
        <f>B66/10*C66</f>
        <v>0</v>
      </c>
    </row>
    <row r="67" spans="1:4" ht="14.25">
      <c r="A67" s="129" t="s">
        <v>134</v>
      </c>
      <c r="B67" s="138"/>
      <c r="C67" s="133">
        <v>60</v>
      </c>
      <c r="D67" s="133">
        <f>B67/10*C67</f>
        <v>0</v>
      </c>
    </row>
    <row r="68" spans="1:4" ht="15">
      <c r="A68" s="127" t="s">
        <v>135</v>
      </c>
      <c r="B68" s="135"/>
      <c r="C68" s="133"/>
      <c r="D68" s="135">
        <f>D63+D64+D65+D66+D67</f>
        <v>0</v>
      </c>
    </row>
    <row r="69" spans="1:4" ht="14.25">
      <c r="A69" s="129" t="s">
        <v>136</v>
      </c>
      <c r="B69" s="138"/>
      <c r="C69" s="133">
        <v>15</v>
      </c>
      <c r="D69" s="133">
        <f>B69/10*C69</f>
        <v>0</v>
      </c>
    </row>
    <row r="70" spans="1:4" ht="14.25">
      <c r="A70" s="129" t="s">
        <v>137</v>
      </c>
      <c r="B70" s="138"/>
      <c r="C70" s="133">
        <v>3.5</v>
      </c>
      <c r="D70" s="133">
        <f>B70*C70/1000</f>
        <v>0</v>
      </c>
    </row>
    <row r="71" spans="1:4" ht="14.25">
      <c r="A71" s="129" t="s">
        <v>138</v>
      </c>
      <c r="B71" s="138"/>
      <c r="C71" s="133">
        <v>37.5</v>
      </c>
      <c r="D71" s="133">
        <f>B71/10*C71</f>
        <v>0</v>
      </c>
    </row>
    <row r="72" spans="1:4" ht="14.25">
      <c r="A72" s="129" t="s">
        <v>139</v>
      </c>
      <c r="B72" s="138"/>
      <c r="C72" s="133">
        <v>10</v>
      </c>
      <c r="D72" s="133">
        <f>B72/10*C72</f>
        <v>0</v>
      </c>
    </row>
    <row r="73" spans="1:4" ht="14.25">
      <c r="A73" s="129" t="s">
        <v>140</v>
      </c>
      <c r="B73" s="138"/>
      <c r="C73" s="133">
        <v>12</v>
      </c>
      <c r="D73" s="133">
        <f>B73/10*C73</f>
        <v>0</v>
      </c>
    </row>
    <row r="74" spans="1:4" ht="14.25">
      <c r="A74" s="129" t="s">
        <v>141</v>
      </c>
      <c r="B74" s="138"/>
      <c r="C74" s="133">
        <v>9</v>
      </c>
      <c r="D74" s="133">
        <f>B74/10*C74</f>
        <v>0</v>
      </c>
    </row>
    <row r="75" spans="1:4" ht="15">
      <c r="A75" s="127" t="s">
        <v>142</v>
      </c>
      <c r="B75" s="138"/>
      <c r="C75" s="133"/>
      <c r="D75" s="135">
        <f>D68+D69+D70+D71+D72+D73+D74</f>
        <v>0</v>
      </c>
    </row>
    <row r="77" spans="1:4" ht="18">
      <c r="A77" s="209" t="s">
        <v>146</v>
      </c>
      <c r="B77" s="209"/>
      <c r="C77" s="209"/>
      <c r="D77" s="209"/>
    </row>
    <row r="78" spans="1:4" s="140" customFormat="1" ht="15">
      <c r="A78" s="122" t="s">
        <v>144</v>
      </c>
      <c r="B78" s="123" t="s">
        <v>122</v>
      </c>
      <c r="C78" s="122" t="s">
        <v>123</v>
      </c>
      <c r="D78" s="122" t="s">
        <v>124</v>
      </c>
    </row>
    <row r="79" spans="1:4" s="140" customFormat="1" ht="15">
      <c r="A79" s="124" t="s">
        <v>125</v>
      </c>
      <c r="B79" s="125" t="s">
        <v>126</v>
      </c>
      <c r="C79" s="126" t="s">
        <v>127</v>
      </c>
      <c r="D79" s="126" t="s">
        <v>128</v>
      </c>
    </row>
    <row r="80" spans="1:4" s="140" customFormat="1" ht="15">
      <c r="A80" s="127" t="s">
        <v>129</v>
      </c>
      <c r="B80" s="127"/>
      <c r="C80" s="127"/>
      <c r="D80" s="127"/>
    </row>
    <row r="81" spans="1:4" ht="14.25">
      <c r="A81" s="129" t="s">
        <v>130</v>
      </c>
      <c r="B81" s="133">
        <v>1051</v>
      </c>
      <c r="C81" s="133">
        <v>65</v>
      </c>
      <c r="D81" s="133">
        <f>B81/10*C81</f>
        <v>6831.5</v>
      </c>
    </row>
    <row r="82" spans="1:4" ht="14.25">
      <c r="A82" s="129" t="s">
        <v>131</v>
      </c>
      <c r="B82" s="133">
        <f>B64+B46+B28+B10</f>
        <v>305</v>
      </c>
      <c r="C82" s="133">
        <v>104</v>
      </c>
      <c r="D82" s="133">
        <f>B82/10*C82</f>
        <v>3172</v>
      </c>
    </row>
    <row r="83" spans="1:4" ht="14.25">
      <c r="A83" s="129" t="s">
        <v>132</v>
      </c>
      <c r="B83" s="133">
        <f>B65+B47+B29+B11</f>
        <v>23.5</v>
      </c>
      <c r="C83" s="133">
        <v>60</v>
      </c>
      <c r="D83" s="133">
        <f>B83/10*C83</f>
        <v>141</v>
      </c>
    </row>
    <row r="84" spans="1:4" ht="14.25">
      <c r="A84" s="129" t="s">
        <v>133</v>
      </c>
      <c r="B84" s="133">
        <f>B66+B48+B30+B12</f>
        <v>180.7</v>
      </c>
      <c r="C84" s="133">
        <v>55</v>
      </c>
      <c r="D84" s="133">
        <f>B84/10*C84</f>
        <v>993.85</v>
      </c>
    </row>
    <row r="85" spans="1:4" ht="14.25">
      <c r="A85" s="129" t="s">
        <v>134</v>
      </c>
      <c r="B85" s="133">
        <v>7.5</v>
      </c>
      <c r="C85" s="133">
        <v>60</v>
      </c>
      <c r="D85" s="133">
        <f>B85/10*C85</f>
        <v>45</v>
      </c>
    </row>
    <row r="86" spans="1:4" ht="15">
      <c r="A86" s="127" t="s">
        <v>135</v>
      </c>
      <c r="B86" s="135">
        <f>SUM(B81:B85)</f>
        <v>1567.7</v>
      </c>
      <c r="C86" s="133"/>
      <c r="D86" s="135">
        <f>D81+D82+D83+D84+D85</f>
        <v>11183.35</v>
      </c>
    </row>
    <row r="87" spans="1:4" ht="14.25">
      <c r="A87" s="129" t="s">
        <v>136</v>
      </c>
      <c r="B87" s="133">
        <f>B69+B51+B33+B15</f>
        <v>7256.7</v>
      </c>
      <c r="C87" s="133">
        <v>15</v>
      </c>
      <c r="D87" s="133">
        <f>B87/10*C87</f>
        <v>10885.05</v>
      </c>
    </row>
    <row r="88" spans="1:4" ht="14.25">
      <c r="A88" s="129" t="s">
        <v>137</v>
      </c>
      <c r="B88" s="133">
        <f>B70+B52+B34+B16</f>
        <v>124000</v>
      </c>
      <c r="C88" s="133">
        <v>3.5</v>
      </c>
      <c r="D88" s="133">
        <f>B88*C88/1000</f>
        <v>434</v>
      </c>
    </row>
    <row r="89" spans="1:4" ht="14.25">
      <c r="A89" s="129" t="s">
        <v>138</v>
      </c>
      <c r="B89" s="133">
        <f>B71+B53+B35+B17</f>
        <v>1.6</v>
      </c>
      <c r="C89" s="133">
        <v>37.5</v>
      </c>
      <c r="D89" s="133">
        <f>B89/10*C89</f>
        <v>6</v>
      </c>
    </row>
    <row r="90" spans="1:4" ht="14.25">
      <c r="A90" s="129" t="s">
        <v>139</v>
      </c>
      <c r="B90" s="133">
        <f>B72+B54+B36+B18</f>
        <v>6100</v>
      </c>
      <c r="C90" s="133">
        <v>10</v>
      </c>
      <c r="D90" s="133">
        <f>B90/10*C90</f>
        <v>6100</v>
      </c>
    </row>
    <row r="91" spans="1:4" ht="14.25">
      <c r="A91" s="129" t="s">
        <v>140</v>
      </c>
      <c r="B91" s="133">
        <v>1500</v>
      </c>
      <c r="C91" s="133">
        <v>12</v>
      </c>
      <c r="D91" s="133">
        <f>B91/10*C91</f>
        <v>1800</v>
      </c>
    </row>
    <row r="92" spans="1:4" ht="14.25">
      <c r="A92" s="129" t="s">
        <v>141</v>
      </c>
      <c r="B92" s="133">
        <v>2810</v>
      </c>
      <c r="C92" s="133">
        <v>9</v>
      </c>
      <c r="D92" s="133">
        <f>B92/10*C92</f>
        <v>2529</v>
      </c>
    </row>
    <row r="93" spans="1:4" ht="15">
      <c r="A93" s="127" t="s">
        <v>142</v>
      </c>
      <c r="B93" s="133"/>
      <c r="C93" s="133"/>
      <c r="D93" s="141">
        <f>D86+D87+D88+D89+D90+D91+D92</f>
        <v>32937.4</v>
      </c>
    </row>
    <row r="95" ht="12.75">
      <c r="A95" s="119" t="s">
        <v>154</v>
      </c>
    </row>
    <row r="97" spans="1:3" ht="12.75">
      <c r="A97" s="142" t="s">
        <v>155</v>
      </c>
      <c r="B97" s="156"/>
      <c r="C97" s="155" t="s">
        <v>185</v>
      </c>
    </row>
    <row r="98" spans="1:4" ht="12.75">
      <c r="A98" s="142" t="s">
        <v>186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"/>
  <sheetViews>
    <sheetView zoomScalePageLayoutView="0" workbookViewId="0" topLeftCell="D1">
      <selection activeCell="K17" sqref="K17"/>
    </sheetView>
  </sheetViews>
  <sheetFormatPr defaultColWidth="9.140625" defaultRowHeight="15"/>
  <cols>
    <col min="1" max="1" width="6.421875" style="0" customWidth="1"/>
    <col min="2" max="2" width="42.140625" style="0" customWidth="1"/>
    <col min="3" max="3" width="17.00390625" style="0" customWidth="1"/>
    <col min="6" max="6" width="35.28125" style="0" customWidth="1"/>
    <col min="7" max="7" width="23.57421875" style="0" customWidth="1"/>
    <col min="8" max="8" width="4.8515625" style="0" customWidth="1"/>
  </cols>
  <sheetData>
    <row r="1" spans="3:7" ht="15">
      <c r="C1" s="17"/>
      <c r="G1" s="172"/>
    </row>
    <row r="2" spans="1:7" ht="15">
      <c r="A2" s="187" t="s">
        <v>147</v>
      </c>
      <c r="B2" s="187"/>
      <c r="C2" s="187"/>
      <c r="E2" s="187" t="s">
        <v>147</v>
      </c>
      <c r="F2" s="187"/>
      <c r="G2" s="187"/>
    </row>
    <row r="3" spans="1:9" ht="15">
      <c r="A3" s="187" t="s">
        <v>183</v>
      </c>
      <c r="B3" s="187"/>
      <c r="C3" s="187"/>
      <c r="E3" s="187" t="s">
        <v>199</v>
      </c>
      <c r="F3" s="187"/>
      <c r="G3" s="187"/>
      <c r="H3" s="187"/>
      <c r="I3" s="187"/>
    </row>
    <row r="4" spans="1:9" ht="15">
      <c r="A4" s="148"/>
      <c r="B4" s="148"/>
      <c r="C4" s="148"/>
      <c r="E4" s="148"/>
      <c r="F4" s="148"/>
      <c r="G4" s="148"/>
      <c r="I4" t="s">
        <v>198</v>
      </c>
    </row>
    <row r="5" spans="1:10" s="147" customFormat="1" ht="30">
      <c r="A5" s="149" t="s">
        <v>1</v>
      </c>
      <c r="B5" s="149" t="s">
        <v>148</v>
      </c>
      <c r="C5" s="149" t="s">
        <v>149</v>
      </c>
      <c r="E5" s="149" t="s">
        <v>1</v>
      </c>
      <c r="F5" s="149" t="s">
        <v>148</v>
      </c>
      <c r="G5" s="149" t="s">
        <v>149</v>
      </c>
      <c r="H5" s="149"/>
      <c r="I5" s="149"/>
      <c r="J5" s="149" t="s">
        <v>204</v>
      </c>
    </row>
    <row r="6" spans="1:11" ht="15">
      <c r="A6" s="150">
        <v>1</v>
      </c>
      <c r="B6" s="131"/>
      <c r="C6" s="151"/>
      <c r="E6" s="150">
        <v>1</v>
      </c>
      <c r="F6" s="131" t="s">
        <v>191</v>
      </c>
      <c r="G6" s="151">
        <v>50</v>
      </c>
      <c r="H6" s="150" t="s">
        <v>192</v>
      </c>
      <c r="I6" s="150"/>
      <c r="J6" s="150">
        <f>G6+I6</f>
        <v>50</v>
      </c>
      <c r="K6">
        <f>J6+J9+J12</f>
        <v>828</v>
      </c>
    </row>
    <row r="7" spans="1:10" ht="15">
      <c r="A7" s="150">
        <v>2</v>
      </c>
      <c r="B7" s="150"/>
      <c r="C7" s="150"/>
      <c r="E7" s="150">
        <v>2</v>
      </c>
      <c r="F7" s="150" t="s">
        <v>193</v>
      </c>
      <c r="G7" s="150">
        <v>800</v>
      </c>
      <c r="H7" s="150"/>
      <c r="I7" s="150"/>
      <c r="J7" s="150">
        <f aca="true" t="shared" si="0" ref="J7:J15">G7+I7</f>
        <v>800</v>
      </c>
    </row>
    <row r="8" spans="1:10" ht="15">
      <c r="A8" s="150">
        <v>3</v>
      </c>
      <c r="B8" s="150"/>
      <c r="C8" s="150"/>
      <c r="E8" s="150">
        <v>3</v>
      </c>
      <c r="F8" s="150" t="s">
        <v>194</v>
      </c>
      <c r="G8" s="150">
        <v>380</v>
      </c>
      <c r="H8" s="150"/>
      <c r="I8" s="150"/>
      <c r="J8" s="150">
        <f t="shared" si="0"/>
        <v>380</v>
      </c>
    </row>
    <row r="9" spans="1:10" ht="15">
      <c r="A9" s="150">
        <v>4</v>
      </c>
      <c r="B9" s="131"/>
      <c r="C9" s="151"/>
      <c r="E9" s="150">
        <v>4</v>
      </c>
      <c r="F9" s="131" t="s">
        <v>200</v>
      </c>
      <c r="G9" s="151"/>
      <c r="H9" s="150"/>
      <c r="I9" s="150">
        <v>600</v>
      </c>
      <c r="J9" s="150">
        <f t="shared" si="0"/>
        <v>600</v>
      </c>
    </row>
    <row r="10" spans="1:10" ht="15">
      <c r="A10" s="150"/>
      <c r="B10" s="150"/>
      <c r="C10" s="150"/>
      <c r="E10" s="150">
        <v>5</v>
      </c>
      <c r="F10" s="150" t="s">
        <v>201</v>
      </c>
      <c r="G10" s="150"/>
      <c r="H10" s="150"/>
      <c r="I10" s="150">
        <v>300</v>
      </c>
      <c r="J10" s="150">
        <f t="shared" si="0"/>
        <v>300</v>
      </c>
    </row>
    <row r="11" spans="1:10" ht="15">
      <c r="A11" s="150"/>
      <c r="B11" s="131"/>
      <c r="C11" s="150"/>
      <c r="E11" s="150">
        <v>6</v>
      </c>
      <c r="F11" s="131" t="s">
        <v>202</v>
      </c>
      <c r="G11" s="150"/>
      <c r="H11" s="150"/>
      <c r="I11" s="150">
        <v>100</v>
      </c>
      <c r="J11" s="150">
        <f t="shared" si="0"/>
        <v>100</v>
      </c>
    </row>
    <row r="12" spans="1:10" ht="15">
      <c r="A12" s="150"/>
      <c r="B12" s="131"/>
      <c r="C12" s="150"/>
      <c r="E12" s="150">
        <v>7</v>
      </c>
      <c r="F12" s="131" t="s">
        <v>203</v>
      </c>
      <c r="G12" s="150"/>
      <c r="H12" s="150"/>
      <c r="I12" s="150">
        <v>178</v>
      </c>
      <c r="J12" s="150">
        <f t="shared" si="0"/>
        <v>178</v>
      </c>
    </row>
    <row r="13" spans="1:10" ht="15">
      <c r="A13" s="150"/>
      <c r="B13" s="131"/>
      <c r="C13" s="150"/>
      <c r="E13" s="150"/>
      <c r="F13" s="131"/>
      <c r="G13" s="150"/>
      <c r="H13" s="150"/>
      <c r="I13" s="150"/>
      <c r="J13" s="150">
        <f t="shared" si="0"/>
        <v>0</v>
      </c>
    </row>
    <row r="14" spans="1:10" ht="15">
      <c r="A14" s="150"/>
      <c r="B14" s="131"/>
      <c r="C14" s="150"/>
      <c r="E14" s="150"/>
      <c r="F14" s="131"/>
      <c r="G14" s="150"/>
      <c r="H14" s="150"/>
      <c r="I14" s="150"/>
      <c r="J14" s="150">
        <f t="shared" si="0"/>
        <v>0</v>
      </c>
    </row>
    <row r="15" spans="1:10" ht="15">
      <c r="A15" s="152"/>
      <c r="B15" s="131"/>
      <c r="C15" s="150"/>
      <c r="E15" s="152"/>
      <c r="F15" s="131"/>
      <c r="G15" s="150"/>
      <c r="H15" s="150"/>
      <c r="I15" s="150"/>
      <c r="J15" s="150">
        <f t="shared" si="0"/>
        <v>0</v>
      </c>
    </row>
    <row r="16" spans="2:11" ht="15">
      <c r="B16" s="151" t="s">
        <v>150</v>
      </c>
      <c r="C16" s="150">
        <f>SUM(C6:C15)</f>
        <v>0</v>
      </c>
      <c r="F16" s="151" t="s">
        <v>150</v>
      </c>
      <c r="G16" s="150">
        <f>SUM(G6:G15)</f>
        <v>1230</v>
      </c>
      <c r="H16" s="150"/>
      <c r="I16" s="150"/>
      <c r="J16" s="174">
        <f>SUM(J6:J15)</f>
        <v>2408</v>
      </c>
      <c r="K16">
        <f>J16-K6</f>
        <v>1580</v>
      </c>
    </row>
    <row r="17" spans="1:7" ht="15">
      <c r="A17" s="145" t="s">
        <v>152</v>
      </c>
      <c r="B17" s="145"/>
      <c r="C17" s="153"/>
      <c r="E17" s="145" t="s">
        <v>152</v>
      </c>
      <c r="F17" s="145"/>
      <c r="G17" s="153"/>
    </row>
    <row r="18" spans="1:7" ht="15">
      <c r="A18" s="145"/>
      <c r="B18" s="145"/>
      <c r="C18" s="145"/>
      <c r="E18" s="145"/>
      <c r="F18" s="145"/>
      <c r="G18" s="145"/>
    </row>
    <row r="19" spans="1:7" ht="15">
      <c r="A19" s="146" t="s">
        <v>157</v>
      </c>
      <c r="B19" s="145"/>
      <c r="C19" s="154" t="s">
        <v>185</v>
      </c>
      <c r="E19" s="146" t="s">
        <v>157</v>
      </c>
      <c r="F19" s="145"/>
      <c r="G19" s="154" t="s">
        <v>185</v>
      </c>
    </row>
    <row r="20" spans="1:7" ht="15">
      <c r="A20" s="146" t="s">
        <v>184</v>
      </c>
      <c r="B20" s="145"/>
      <c r="C20" s="154"/>
      <c r="E20" s="146" t="s">
        <v>184</v>
      </c>
      <c r="F20" s="145"/>
      <c r="G20" s="154"/>
    </row>
    <row r="21" spans="3:4" ht="15">
      <c r="C21" s="154"/>
      <c r="D21" t="s">
        <v>151</v>
      </c>
    </row>
  </sheetData>
  <sheetProtection/>
  <mergeCells count="4">
    <mergeCell ref="A2:C2"/>
    <mergeCell ref="A3:C3"/>
    <mergeCell ref="E2:G2"/>
    <mergeCell ref="E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27.140625" style="0" customWidth="1"/>
    <col min="4" max="4" width="21.57421875" style="0" customWidth="1"/>
    <col min="5" max="5" width="6.421875" style="0" customWidth="1"/>
  </cols>
  <sheetData>
    <row r="1" spans="1:5" ht="15">
      <c r="A1" s="165"/>
      <c r="B1" s="165"/>
      <c r="C1" s="165"/>
      <c r="D1" s="191"/>
      <c r="E1" s="192"/>
    </row>
    <row r="2" spans="1:5" ht="15">
      <c r="A2" s="190"/>
      <c r="B2" s="190"/>
      <c r="C2" s="190"/>
      <c r="D2" s="190"/>
      <c r="E2" s="190"/>
    </row>
    <row r="3" spans="1:5" ht="15">
      <c r="A3" s="190"/>
      <c r="B3" s="190"/>
      <c r="C3" s="190"/>
      <c r="D3" s="190"/>
      <c r="E3" s="190"/>
    </row>
    <row r="4" spans="1:5" ht="15">
      <c r="A4" s="189"/>
      <c r="B4" s="189"/>
      <c r="C4" s="189"/>
      <c r="D4" s="166"/>
      <c r="E4" s="166"/>
    </row>
    <row r="5" spans="1:5" ht="15">
      <c r="A5" s="167"/>
      <c r="B5" s="166"/>
      <c r="C5" s="166"/>
      <c r="D5" s="166"/>
      <c r="E5" s="166"/>
    </row>
    <row r="6" spans="1:5" ht="15">
      <c r="A6" s="167"/>
      <c r="B6" s="166"/>
      <c r="C6" s="168"/>
      <c r="D6" s="171"/>
      <c r="E6" s="166"/>
    </row>
    <row r="7" spans="1:5" ht="15">
      <c r="A7" s="169"/>
      <c r="B7" s="169"/>
      <c r="C7" s="168"/>
      <c r="D7" s="170"/>
      <c r="E7" s="169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</sheetData>
  <sheetProtection/>
  <mergeCells count="4">
    <mergeCell ref="A4:C4"/>
    <mergeCell ref="A2:E2"/>
    <mergeCell ref="A3:E3"/>
    <mergeCell ref="D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82" sqref="L82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5" width="9.8515625" style="0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0"/>
      <c r="B1" s="183"/>
      <c r="C1" s="183"/>
      <c r="D1" s="183"/>
      <c r="E1" s="183"/>
      <c r="F1" s="183"/>
      <c r="G1" s="183"/>
      <c r="H1" s="183"/>
      <c r="I1" s="183"/>
    </row>
    <row r="2" spans="1:9" ht="15">
      <c r="A2" s="196" t="s">
        <v>0</v>
      </c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 t="s">
        <v>188</v>
      </c>
      <c r="B3" s="201"/>
      <c r="C3" s="201"/>
      <c r="D3" s="201"/>
      <c r="E3" s="201"/>
      <c r="F3" s="201"/>
      <c r="G3" s="201"/>
      <c r="H3" s="201"/>
      <c r="I3" s="201"/>
    </row>
    <row r="5" spans="1:9" ht="30" customHeight="1">
      <c r="A5" s="202" t="s">
        <v>1</v>
      </c>
      <c r="B5" s="204" t="s">
        <v>2</v>
      </c>
      <c r="C5" s="4" t="s">
        <v>3</v>
      </c>
      <c r="D5" s="11" t="s">
        <v>105</v>
      </c>
      <c r="E5" s="11" t="s">
        <v>111</v>
      </c>
      <c r="F5" s="4" t="s">
        <v>112</v>
      </c>
      <c r="G5" s="18" t="s">
        <v>4</v>
      </c>
      <c r="H5" s="18" t="s">
        <v>4</v>
      </c>
      <c r="I5" s="19" t="s">
        <v>4</v>
      </c>
    </row>
    <row r="6" spans="1:9" ht="35.25" thickBot="1">
      <c r="A6" s="203"/>
      <c r="B6" s="205"/>
      <c r="C6" s="47" t="s">
        <v>109</v>
      </c>
      <c r="D6" s="48" t="s">
        <v>110</v>
      </c>
      <c r="E6" s="48" t="s">
        <v>113</v>
      </c>
      <c r="F6" s="47" t="s">
        <v>113</v>
      </c>
      <c r="G6" s="49" t="s">
        <v>114</v>
      </c>
      <c r="H6" s="49" t="s">
        <v>115</v>
      </c>
      <c r="I6" s="50" t="s">
        <v>116</v>
      </c>
    </row>
    <row r="7" spans="1:9" ht="26.25">
      <c r="A7" s="197">
        <v>1</v>
      </c>
      <c r="B7" s="51" t="s">
        <v>5</v>
      </c>
      <c r="C7" s="163">
        <v>728</v>
      </c>
      <c r="D7" s="164">
        <v>693</v>
      </c>
      <c r="E7" s="53">
        <v>516</v>
      </c>
      <c r="F7" s="54">
        <v>516</v>
      </c>
      <c r="G7" s="55">
        <f>F7/E7*100</f>
        <v>100</v>
      </c>
      <c r="H7" s="56">
        <f>F7/D7*100</f>
        <v>74.45887445887446</v>
      </c>
      <c r="I7" s="57">
        <f>F7/C7*100</f>
        <v>70.87912087912088</v>
      </c>
    </row>
    <row r="8" spans="1:9" ht="15">
      <c r="A8" s="198"/>
      <c r="B8" s="7" t="s">
        <v>6</v>
      </c>
      <c r="C8" s="6">
        <v>6</v>
      </c>
      <c r="D8" s="10">
        <v>-4</v>
      </c>
      <c r="E8" s="10">
        <v>2</v>
      </c>
      <c r="F8" s="6">
        <v>5</v>
      </c>
      <c r="G8" s="20">
        <f>F8/E8*100</f>
        <v>250</v>
      </c>
      <c r="H8" s="21">
        <f aca="true" t="shared" si="0" ref="H8:H74">F8/D8*100</f>
        <v>-125</v>
      </c>
      <c r="I8" s="58">
        <f aca="true" t="shared" si="1" ref="I8:I74">F8/C8*100</f>
        <v>83.33333333333334</v>
      </c>
    </row>
    <row r="9" spans="1:9" ht="15">
      <c r="A9" s="198"/>
      <c r="B9" s="40" t="s">
        <v>108</v>
      </c>
      <c r="C9" s="41"/>
      <c r="D9" s="42"/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199"/>
      <c r="B10" s="59" t="s">
        <v>7</v>
      </c>
      <c r="C10" s="60">
        <v>38</v>
      </c>
      <c r="D10" s="61">
        <v>0</v>
      </c>
      <c r="E10" s="61">
        <v>1</v>
      </c>
      <c r="F10" s="60">
        <v>-9</v>
      </c>
      <c r="G10" s="62">
        <f aca="true" t="shared" si="2" ref="G10:G75">F10/E10*100</f>
        <v>-900</v>
      </c>
      <c r="H10" s="63" t="e">
        <f t="shared" si="0"/>
        <v>#DIV/0!</v>
      </c>
      <c r="I10" s="64">
        <f t="shared" si="1"/>
        <v>-23.684210526315788</v>
      </c>
    </row>
    <row r="11" spans="1:9" ht="15">
      <c r="A11" s="197">
        <v>2</v>
      </c>
      <c r="B11" s="65" t="s">
        <v>8</v>
      </c>
      <c r="C11" s="52">
        <v>452</v>
      </c>
      <c r="D11" s="53">
        <v>460</v>
      </c>
      <c r="E11" s="53">
        <v>303</v>
      </c>
      <c r="F11" s="53">
        <v>303</v>
      </c>
      <c r="G11" s="55">
        <f t="shared" si="2"/>
        <v>100</v>
      </c>
      <c r="H11" s="56">
        <f t="shared" si="0"/>
        <v>65.8695652173913</v>
      </c>
      <c r="I11" s="57">
        <f t="shared" si="1"/>
        <v>67.03539823008849</v>
      </c>
    </row>
    <row r="12" spans="1:9" ht="15">
      <c r="A12" s="198"/>
      <c r="B12" s="7" t="s">
        <v>9</v>
      </c>
      <c r="C12" s="6">
        <v>432</v>
      </c>
      <c r="D12" s="10">
        <v>405</v>
      </c>
      <c r="E12" s="10">
        <v>294</v>
      </c>
      <c r="F12" s="10">
        <v>294</v>
      </c>
      <c r="G12" s="20">
        <f t="shared" si="2"/>
        <v>100</v>
      </c>
      <c r="H12" s="21">
        <f t="shared" si="0"/>
        <v>72.5925925925926</v>
      </c>
      <c r="I12" s="58">
        <f t="shared" si="1"/>
        <v>68.05555555555556</v>
      </c>
    </row>
    <row r="13" spans="1:9" ht="15">
      <c r="A13" s="198"/>
      <c r="B13" s="7" t="s">
        <v>10</v>
      </c>
      <c r="C13" s="6">
        <v>20</v>
      </c>
      <c r="D13" s="10">
        <v>15</v>
      </c>
      <c r="E13" s="10">
        <v>9</v>
      </c>
      <c r="F13" s="10">
        <v>9</v>
      </c>
      <c r="G13" s="20">
        <f t="shared" si="2"/>
        <v>100</v>
      </c>
      <c r="H13" s="21">
        <f t="shared" si="0"/>
        <v>60</v>
      </c>
      <c r="I13" s="58">
        <f t="shared" si="1"/>
        <v>45</v>
      </c>
    </row>
    <row r="14" spans="1:9" ht="15">
      <c r="A14" s="198"/>
      <c r="B14" s="7" t="s">
        <v>11</v>
      </c>
      <c r="C14" s="6">
        <v>8</v>
      </c>
      <c r="D14" s="10">
        <v>3</v>
      </c>
      <c r="E14" s="10">
        <v>6</v>
      </c>
      <c r="F14" s="10">
        <v>6</v>
      </c>
      <c r="G14" s="20">
        <f t="shared" si="2"/>
        <v>100</v>
      </c>
      <c r="H14" s="21">
        <f t="shared" si="0"/>
        <v>200</v>
      </c>
      <c r="I14" s="58">
        <f t="shared" si="1"/>
        <v>75</v>
      </c>
    </row>
    <row r="15" spans="1:9" ht="26.25">
      <c r="A15" s="198"/>
      <c r="B15" s="8" t="s">
        <v>12</v>
      </c>
      <c r="C15" s="6">
        <v>399</v>
      </c>
      <c r="D15" s="10">
        <v>408</v>
      </c>
      <c r="E15" s="10">
        <v>300</v>
      </c>
      <c r="F15" s="10">
        <v>300</v>
      </c>
      <c r="G15" s="20">
        <f t="shared" si="2"/>
        <v>100</v>
      </c>
      <c r="H15" s="21">
        <f t="shared" si="0"/>
        <v>73.52941176470588</v>
      </c>
      <c r="I15" s="58">
        <f t="shared" si="1"/>
        <v>75.18796992481202</v>
      </c>
    </row>
    <row r="16" spans="1:9" ht="26.25">
      <c r="A16" s="198"/>
      <c r="B16" s="24" t="s">
        <v>13</v>
      </c>
      <c r="C16" s="25">
        <f>C14/C15</f>
        <v>0.020050125313283207</v>
      </c>
      <c r="D16" s="26">
        <f>D14/D15</f>
        <v>0.007352941176470588</v>
      </c>
      <c r="E16" s="26">
        <f>E14/E15</f>
        <v>0.02</v>
      </c>
      <c r="F16" s="27">
        <f>F14/F15</f>
        <v>0.02</v>
      </c>
      <c r="G16" s="20">
        <f t="shared" si="2"/>
        <v>100</v>
      </c>
      <c r="H16" s="21">
        <f t="shared" si="0"/>
        <v>272</v>
      </c>
      <c r="I16" s="58">
        <f t="shared" si="1"/>
        <v>99.75</v>
      </c>
    </row>
    <row r="17" spans="1:9" ht="15.75" thickBot="1">
      <c r="A17" s="199"/>
      <c r="B17" s="66" t="s">
        <v>14</v>
      </c>
      <c r="C17" s="67">
        <f>C13/C15</f>
        <v>0.05012531328320802</v>
      </c>
      <c r="D17" s="68">
        <f>D13/D15</f>
        <v>0.03676470588235294</v>
      </c>
      <c r="E17" s="68">
        <f>E13/E15</f>
        <v>0.03</v>
      </c>
      <c r="F17" s="69">
        <f>F13/F15</f>
        <v>0.03</v>
      </c>
      <c r="G17" s="62">
        <f t="shared" si="2"/>
        <v>100</v>
      </c>
      <c r="H17" s="63">
        <f t="shared" si="0"/>
        <v>81.6</v>
      </c>
      <c r="I17" s="64">
        <f t="shared" si="1"/>
        <v>59.85</v>
      </c>
    </row>
    <row r="18" spans="1:9" ht="15">
      <c r="A18" s="197">
        <v>3</v>
      </c>
      <c r="B18" s="65" t="s">
        <v>15</v>
      </c>
      <c r="C18" s="52">
        <v>1232.2</v>
      </c>
      <c r="D18" s="53">
        <v>9200</v>
      </c>
      <c r="E18" s="53">
        <v>7901</v>
      </c>
      <c r="F18" s="54">
        <v>7901</v>
      </c>
      <c r="G18" s="55">
        <f t="shared" si="2"/>
        <v>100</v>
      </c>
      <c r="H18" s="56">
        <f t="shared" si="0"/>
        <v>85.88043478260869</v>
      </c>
      <c r="I18" s="57">
        <f t="shared" si="1"/>
        <v>641.210842395715</v>
      </c>
    </row>
    <row r="19" spans="1:9" ht="26.25" thickBot="1">
      <c r="A19" s="199"/>
      <c r="B19" s="70" t="s">
        <v>16</v>
      </c>
      <c r="C19" s="71">
        <f>C18/C12/3*1000</f>
        <v>950.7716049382716</v>
      </c>
      <c r="D19" s="72">
        <f>D18/D12/3*1000</f>
        <v>7572.01646090535</v>
      </c>
      <c r="E19" s="72">
        <f>E18/E12/3*1000</f>
        <v>8958.049886621317</v>
      </c>
      <c r="F19" s="73">
        <f>F18/F12/3*1000</f>
        <v>8958.049886621317</v>
      </c>
      <c r="G19" s="62">
        <f t="shared" si="2"/>
        <v>100</v>
      </c>
      <c r="H19" s="63">
        <f t="shared" si="0"/>
        <v>118.30468056787934</v>
      </c>
      <c r="I19" s="64">
        <f t="shared" si="1"/>
        <v>942.1873602549283</v>
      </c>
    </row>
    <row r="20" spans="1:9" ht="26.25">
      <c r="A20" s="197">
        <v>4</v>
      </c>
      <c r="B20" s="51" t="s">
        <v>20</v>
      </c>
      <c r="C20" s="52">
        <v>2450</v>
      </c>
      <c r="D20" s="53">
        <v>11200</v>
      </c>
      <c r="E20" s="53">
        <v>12210.3</v>
      </c>
      <c r="F20" s="74">
        <v>12210.3</v>
      </c>
      <c r="G20" s="55">
        <f t="shared" si="2"/>
        <v>100</v>
      </c>
      <c r="H20" s="56">
        <f t="shared" si="0"/>
        <v>109.02053571428571</v>
      </c>
      <c r="I20" s="57">
        <f t="shared" si="1"/>
        <v>498.3795918367346</v>
      </c>
    </row>
    <row r="21" spans="1:9" ht="15.75" thickBot="1">
      <c r="A21" s="199"/>
      <c r="B21" s="75" t="s">
        <v>17</v>
      </c>
      <c r="C21" s="76">
        <f>C20/C7/3*1000</f>
        <v>1121.7948717948718</v>
      </c>
      <c r="D21" s="77">
        <f>D20/D7/3*1000</f>
        <v>5387.2053872053875</v>
      </c>
      <c r="E21" s="77">
        <f>E20/E7/3*1000</f>
        <v>7887.790697674419</v>
      </c>
      <c r="F21" s="78">
        <f>F20/F7/3*1000</f>
        <v>7887.790697674419</v>
      </c>
      <c r="G21" s="62">
        <f t="shared" si="2"/>
        <v>100</v>
      </c>
      <c r="H21" s="63">
        <f t="shared" si="0"/>
        <v>146.4171148255814</v>
      </c>
      <c r="I21" s="79">
        <f t="shared" si="1"/>
        <v>703.1401993355482</v>
      </c>
    </row>
    <row r="22" spans="1:9" ht="39">
      <c r="A22" s="197">
        <v>5</v>
      </c>
      <c r="B22" s="80" t="s">
        <v>18</v>
      </c>
      <c r="C22" s="52">
        <v>45</v>
      </c>
      <c r="D22" s="53">
        <v>27</v>
      </c>
      <c r="E22" s="53">
        <v>15</v>
      </c>
      <c r="F22" s="74">
        <v>15</v>
      </c>
      <c r="G22" s="55">
        <f t="shared" si="2"/>
        <v>100</v>
      </c>
      <c r="H22" s="56">
        <f t="shared" si="0"/>
        <v>55.55555555555556</v>
      </c>
      <c r="I22" s="81">
        <f t="shared" si="1"/>
        <v>33.33333333333333</v>
      </c>
    </row>
    <row r="23" spans="1:9" ht="27" thickBot="1">
      <c r="A23" s="199"/>
      <c r="B23" s="82" t="s">
        <v>21</v>
      </c>
      <c r="C23" s="71">
        <f>C22/C7*100</f>
        <v>6.181318681318682</v>
      </c>
      <c r="D23" s="72">
        <f>D22/D7*100</f>
        <v>3.896103896103896</v>
      </c>
      <c r="E23" s="72">
        <f>E22/E7*100</f>
        <v>2.9069767441860463</v>
      </c>
      <c r="F23" s="83">
        <f>F22/F7*100</f>
        <v>2.9069767441860463</v>
      </c>
      <c r="G23" s="62">
        <f t="shared" si="2"/>
        <v>100</v>
      </c>
      <c r="H23" s="63">
        <f t="shared" si="0"/>
        <v>74.6124031007752</v>
      </c>
      <c r="I23" s="79">
        <f t="shared" si="1"/>
        <v>47.02842377260981</v>
      </c>
    </row>
    <row r="24" spans="1:9" ht="36.75" customHeight="1">
      <c r="A24" s="206">
        <v>6</v>
      </c>
      <c r="B24" s="99" t="s">
        <v>19</v>
      </c>
      <c r="C24" s="96">
        <f>C25+C26+C27+C28+C29+C30+C31+C32+C33</f>
        <v>0</v>
      </c>
      <c r="D24" s="97">
        <f>D25+D26+D27+D28+D29+D30+D31+D32+D33</f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7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7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7"/>
      <c r="B27" s="7" t="s">
        <v>158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7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7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7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07"/>
      <c r="B31" s="8" t="s">
        <v>182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7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7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7"/>
      <c r="B34" s="29" t="s">
        <v>30</v>
      </c>
      <c r="C34" s="33">
        <f>SUM(C35:C43)</f>
        <v>0</v>
      </c>
      <c r="D34" s="34">
        <f>SUM(D35:D43)</f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7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7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7"/>
      <c r="B37" s="7" t="s">
        <v>158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7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7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7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7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7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7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7"/>
      <c r="B44" s="24" t="s">
        <v>39</v>
      </c>
      <c r="C44" s="33">
        <f>SUM(C45:C47)</f>
        <v>18405.8</v>
      </c>
      <c r="D44" s="34">
        <f>SUM(D45:D47)</f>
        <v>4499.97</v>
      </c>
      <c r="E44" s="34">
        <f>SUM(E45:E47)</f>
        <v>3417.44</v>
      </c>
      <c r="F44" s="34">
        <f>SUM(F45:F47)</f>
        <v>4167.4400000000005</v>
      </c>
      <c r="G44" s="20">
        <f t="shared" si="2"/>
        <v>121.94625216536356</v>
      </c>
      <c r="H44" s="21">
        <f t="shared" si="0"/>
        <v>92.61039518041233</v>
      </c>
      <c r="I44" s="84">
        <f t="shared" si="1"/>
        <v>22.64199328472547</v>
      </c>
    </row>
    <row r="45" spans="1:9" ht="15">
      <c r="A45" s="207"/>
      <c r="B45" s="7" t="s">
        <v>153</v>
      </c>
      <c r="C45" s="6">
        <v>1761.8</v>
      </c>
      <c r="D45" s="10">
        <v>239.4</v>
      </c>
      <c r="E45" s="10">
        <v>129</v>
      </c>
      <c r="F45" s="34">
        <f>'1 вал.прод.'!D21</f>
        <v>129</v>
      </c>
      <c r="G45" s="20">
        <f t="shared" si="2"/>
        <v>100</v>
      </c>
      <c r="H45" s="21">
        <f t="shared" si="0"/>
        <v>53.88471177944862</v>
      </c>
      <c r="I45" s="84">
        <f t="shared" si="1"/>
        <v>7.322056987172211</v>
      </c>
    </row>
    <row r="46" spans="1:9" ht="15">
      <c r="A46" s="207"/>
      <c r="B46" s="7" t="s">
        <v>40</v>
      </c>
      <c r="C46" s="6"/>
      <c r="D46" s="10">
        <v>77.73</v>
      </c>
      <c r="E46" s="10">
        <v>5.5</v>
      </c>
      <c r="F46" s="34">
        <f>'1 вал.прод.'!D57</f>
        <v>5.5</v>
      </c>
      <c r="G46" s="20">
        <f t="shared" si="2"/>
        <v>100</v>
      </c>
      <c r="H46" s="21">
        <f t="shared" si="0"/>
        <v>7.075775119001672</v>
      </c>
      <c r="I46" s="84" t="e">
        <f t="shared" si="1"/>
        <v>#DIV/0!</v>
      </c>
    </row>
    <row r="47" spans="1:9" ht="15">
      <c r="A47" s="207"/>
      <c r="B47" s="7" t="s">
        <v>41</v>
      </c>
      <c r="C47" s="6">
        <v>16644</v>
      </c>
      <c r="D47" s="10">
        <v>4182.84</v>
      </c>
      <c r="E47" s="10">
        <v>3282.94</v>
      </c>
      <c r="F47" s="34">
        <f>'1 вал.прод.'!D39</f>
        <v>4032.94</v>
      </c>
      <c r="G47" s="20">
        <f t="shared" si="2"/>
        <v>122.84537640042157</v>
      </c>
      <c r="H47" s="21">
        <f t="shared" si="0"/>
        <v>96.41631044935977</v>
      </c>
      <c r="I47" s="84">
        <f t="shared" si="1"/>
        <v>24.230593607305938</v>
      </c>
    </row>
    <row r="48" spans="1:9" ht="15">
      <c r="A48" s="207"/>
      <c r="B48" s="28" t="s">
        <v>42</v>
      </c>
      <c r="C48" s="33">
        <f>C44+C34</f>
        <v>18405.8</v>
      </c>
      <c r="D48" s="34">
        <f>D44+D34</f>
        <v>4499.97</v>
      </c>
      <c r="E48" s="34">
        <f>E44+E34</f>
        <v>3417.44</v>
      </c>
      <c r="F48" s="30">
        <f>F44+F34</f>
        <v>4167.4400000000005</v>
      </c>
      <c r="G48" s="20">
        <f t="shared" si="2"/>
        <v>121.94625216536356</v>
      </c>
      <c r="H48" s="21">
        <f t="shared" si="0"/>
        <v>92.61039518041233</v>
      </c>
      <c r="I48" s="84">
        <f t="shared" si="1"/>
        <v>22.64199328472547</v>
      </c>
    </row>
    <row r="49" spans="1:9" ht="15">
      <c r="A49" s="207"/>
      <c r="B49" s="29" t="s">
        <v>17</v>
      </c>
      <c r="C49" s="22">
        <f>C48/C7/3*1000</f>
        <v>8427.564102564103</v>
      </c>
      <c r="D49" s="23">
        <f>D48/D7/3*1000</f>
        <v>2164.4877344877345</v>
      </c>
      <c r="E49" s="23">
        <f>E48/E7/3*1000</f>
        <v>2207.6485788113696</v>
      </c>
      <c r="F49" s="32">
        <f>F48/F7/3*1000</f>
        <v>2692.1447028423777</v>
      </c>
      <c r="G49" s="20">
        <f t="shared" si="2"/>
        <v>121.94625216536356</v>
      </c>
      <c r="H49" s="21">
        <f t="shared" si="0"/>
        <v>124.37791445741422</v>
      </c>
      <c r="I49" s="84">
        <f t="shared" si="1"/>
        <v>31.944517657519654</v>
      </c>
    </row>
    <row r="50" spans="1:9" ht="15">
      <c r="A50" s="207"/>
      <c r="B50" s="40" t="s">
        <v>117</v>
      </c>
      <c r="C50" s="44"/>
      <c r="D50" s="45"/>
      <c r="E50" s="45">
        <v>1500</v>
      </c>
      <c r="F50" s="46">
        <f>'1 вал.прод.'!D87</f>
        <v>1963.8000000000002</v>
      </c>
      <c r="G50" s="20">
        <f>F50/E50*100</f>
        <v>130.92000000000002</v>
      </c>
      <c r="H50" s="21" t="e">
        <f>F50/D50*100</f>
        <v>#DIV/0!</v>
      </c>
      <c r="I50" s="84" t="e">
        <f>F50/C50*100</f>
        <v>#DIV/0!</v>
      </c>
    </row>
    <row r="51" spans="1:9" ht="15.75" thickBot="1">
      <c r="A51" s="208"/>
      <c r="B51" s="85" t="s">
        <v>118</v>
      </c>
      <c r="C51" s="86"/>
      <c r="D51" s="87"/>
      <c r="E51" s="87">
        <v>2000</v>
      </c>
      <c r="F51" s="88">
        <f>'1 вал.прод.'!D86</f>
        <v>2115.79</v>
      </c>
      <c r="G51" s="62">
        <f>F51/E51*100</f>
        <v>105.7895</v>
      </c>
      <c r="H51" s="63" t="e">
        <f>F51/D51*100</f>
        <v>#DIV/0!</v>
      </c>
      <c r="I51" s="79" t="e">
        <f>F51/C51*100</f>
        <v>#DIV/0!</v>
      </c>
    </row>
    <row r="52" spans="1:9" ht="26.25">
      <c r="A52" s="197">
        <v>7</v>
      </c>
      <c r="B52" s="89" t="s">
        <v>43</v>
      </c>
      <c r="C52" s="90">
        <f>C48/C53</f>
        <v>55.43915662650602</v>
      </c>
      <c r="D52" s="91">
        <f>D48/D53</f>
        <v>17.786442687747037</v>
      </c>
      <c r="E52" s="91">
        <f>E48/E53</f>
        <v>13.507667984189723</v>
      </c>
      <c r="F52" s="92">
        <f>F48/F53</f>
        <v>16.472094861660082</v>
      </c>
      <c r="G52" s="55">
        <f t="shared" si="2"/>
        <v>121.94625216536356</v>
      </c>
      <c r="H52" s="56">
        <f t="shared" si="0"/>
        <v>92.61039518041233</v>
      </c>
      <c r="I52" s="81">
        <f t="shared" si="1"/>
        <v>29.712022808414456</v>
      </c>
    </row>
    <row r="53" spans="1:9" ht="52.5" thickBot="1">
      <c r="A53" s="199"/>
      <c r="B53" s="93" t="s">
        <v>44</v>
      </c>
      <c r="C53" s="60">
        <v>332</v>
      </c>
      <c r="D53" s="61">
        <v>253</v>
      </c>
      <c r="E53" s="61">
        <v>253</v>
      </c>
      <c r="F53" s="61">
        <v>253</v>
      </c>
      <c r="G53" s="62">
        <f t="shared" si="2"/>
        <v>100</v>
      </c>
      <c r="H53" s="63">
        <f t="shared" si="0"/>
        <v>100</v>
      </c>
      <c r="I53" s="79">
        <f t="shared" si="1"/>
        <v>76.20481927710844</v>
      </c>
    </row>
    <row r="54" spans="1:9" ht="15">
      <c r="A54" s="197">
        <v>8</v>
      </c>
      <c r="B54" s="94" t="s">
        <v>45</v>
      </c>
      <c r="C54" s="52">
        <v>4722</v>
      </c>
      <c r="D54" s="53">
        <v>3750</v>
      </c>
      <c r="E54" s="53">
        <v>3850</v>
      </c>
      <c r="F54" s="53">
        <v>3850</v>
      </c>
      <c r="G54" s="55">
        <f t="shared" si="2"/>
        <v>100</v>
      </c>
      <c r="H54" s="56">
        <f t="shared" si="0"/>
        <v>102.66666666666666</v>
      </c>
      <c r="I54" s="81">
        <f t="shared" si="1"/>
        <v>81.53324862346464</v>
      </c>
    </row>
    <row r="55" spans="1:9" ht="15.75" thickBot="1">
      <c r="A55" s="199"/>
      <c r="B55" s="75" t="s">
        <v>17</v>
      </c>
      <c r="C55" s="71">
        <f>C54/C7/3*1000</f>
        <v>2162.087912087912</v>
      </c>
      <c r="D55" s="72">
        <f>D54/D7/3*1000</f>
        <v>1803.751803751804</v>
      </c>
      <c r="E55" s="72">
        <f>E54/E7/3*1000</f>
        <v>2487.080103359173</v>
      </c>
      <c r="F55" s="83">
        <f>F54/F7/3*1000</f>
        <v>2487.080103359173</v>
      </c>
      <c r="G55" s="62">
        <f t="shared" si="2"/>
        <v>100</v>
      </c>
      <c r="H55" s="63">
        <f t="shared" si="0"/>
        <v>137.88372093023253</v>
      </c>
      <c r="I55" s="79">
        <f t="shared" si="1"/>
        <v>115.03140503465552</v>
      </c>
    </row>
    <row r="56" spans="1:9" ht="15">
      <c r="A56" s="197">
        <v>9</v>
      </c>
      <c r="B56" s="95" t="s">
        <v>46</v>
      </c>
      <c r="C56" s="96">
        <f>C58+C66+C67+C68+C69+C72+C73+C74+C75+C76+C77+C78</f>
        <v>341.5</v>
      </c>
      <c r="D56" s="97">
        <f>D58+D66+D67+D68+D69+D72+D73+D74+D75+D76+D77+D78</f>
        <v>1071.5</v>
      </c>
      <c r="E56" s="97">
        <f>E58+E66+E67+E68+E69+E72+E73+E74+E75+E76+E77+E78</f>
        <v>1177.3</v>
      </c>
      <c r="F56" s="98">
        <f>F58+F66+F67+F68+F69+F72+F73+F74+F75+F76+F77+F78</f>
        <v>1221.8</v>
      </c>
      <c r="G56" s="55">
        <f t="shared" si="2"/>
        <v>103.7798352161726</v>
      </c>
      <c r="H56" s="56">
        <f t="shared" si="0"/>
        <v>114.02706486234251</v>
      </c>
      <c r="I56" s="81">
        <f t="shared" si="1"/>
        <v>357.7745241581259</v>
      </c>
    </row>
    <row r="57" spans="1:9" ht="15">
      <c r="A57" s="198"/>
      <c r="B57" s="29" t="s">
        <v>17</v>
      </c>
      <c r="C57" s="22">
        <f>C56/C7*1000/3</f>
        <v>156.36446886446888</v>
      </c>
      <c r="D57" s="23">
        <f>D56/D7*1000/3</f>
        <v>515.3920153920154</v>
      </c>
      <c r="E57" s="23">
        <f>E56/E7*1000/3</f>
        <v>760.5297157622739</v>
      </c>
      <c r="F57" s="32">
        <f>F56/F7*1000/3</f>
        <v>789.2764857881137</v>
      </c>
      <c r="G57" s="20">
        <f t="shared" si="2"/>
        <v>103.7798352161726</v>
      </c>
      <c r="H57" s="21">
        <f t="shared" si="0"/>
        <v>153.1409999023321</v>
      </c>
      <c r="I57" s="84">
        <f t="shared" si="1"/>
        <v>504.7671581145653</v>
      </c>
    </row>
    <row r="58" spans="1:9" ht="15">
      <c r="A58" s="198"/>
      <c r="B58" s="29" t="s">
        <v>47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8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8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8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8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8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8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8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8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8"/>
      <c r="B67" s="7" t="s">
        <v>56</v>
      </c>
      <c r="C67" s="6">
        <v>35.5</v>
      </c>
      <c r="D67" s="10">
        <v>443</v>
      </c>
      <c r="E67" s="10">
        <v>456</v>
      </c>
      <c r="F67" s="13">
        <v>460</v>
      </c>
      <c r="G67" s="20">
        <f t="shared" si="2"/>
        <v>100.87719298245614</v>
      </c>
      <c r="H67" s="21">
        <f t="shared" si="0"/>
        <v>103.83747178329573</v>
      </c>
      <c r="I67" s="84">
        <f t="shared" si="1"/>
        <v>1295.774647887324</v>
      </c>
    </row>
    <row r="68" spans="1:9" ht="15">
      <c r="A68" s="198"/>
      <c r="B68" s="7" t="s">
        <v>57</v>
      </c>
      <c r="C68" s="6">
        <v>0</v>
      </c>
      <c r="D68" s="10">
        <v>106</v>
      </c>
      <c r="E68" s="10">
        <v>105</v>
      </c>
      <c r="F68" s="13">
        <v>111</v>
      </c>
      <c r="G68" s="20">
        <f t="shared" si="2"/>
        <v>105.71428571428572</v>
      </c>
      <c r="H68" s="21">
        <f t="shared" si="0"/>
        <v>104.71698113207549</v>
      </c>
      <c r="I68" s="84" t="e">
        <f t="shared" si="1"/>
        <v>#DIV/0!</v>
      </c>
    </row>
    <row r="69" spans="1:9" ht="15">
      <c r="A69" s="198"/>
      <c r="B69" s="29" t="s">
        <v>58</v>
      </c>
      <c r="C69" s="33">
        <f>C70+C71</f>
        <v>300</v>
      </c>
      <c r="D69" s="34">
        <f>D70+D71</f>
        <v>511</v>
      </c>
      <c r="E69" s="34">
        <f>E70+E71</f>
        <v>558</v>
      </c>
      <c r="F69" s="30">
        <f>F70+F71</f>
        <v>567</v>
      </c>
      <c r="G69" s="20">
        <f t="shared" si="2"/>
        <v>101.61290322580645</v>
      </c>
      <c r="H69" s="21">
        <f t="shared" si="0"/>
        <v>110.95890410958904</v>
      </c>
      <c r="I69" s="84">
        <f t="shared" si="1"/>
        <v>189</v>
      </c>
    </row>
    <row r="70" spans="1:9" ht="15">
      <c r="A70" s="198"/>
      <c r="B70" s="7" t="s">
        <v>59</v>
      </c>
      <c r="C70" s="6">
        <v>200</v>
      </c>
      <c r="D70" s="10">
        <v>315</v>
      </c>
      <c r="E70" s="10">
        <v>352</v>
      </c>
      <c r="F70" s="13">
        <v>358</v>
      </c>
      <c r="G70" s="20">
        <f t="shared" si="2"/>
        <v>101.70454545454545</v>
      </c>
      <c r="H70" s="21">
        <f t="shared" si="0"/>
        <v>113.65079365079364</v>
      </c>
      <c r="I70" s="84">
        <f t="shared" si="1"/>
        <v>179</v>
      </c>
    </row>
    <row r="71" spans="1:9" ht="15">
      <c r="A71" s="198"/>
      <c r="B71" s="7" t="s">
        <v>60</v>
      </c>
      <c r="C71" s="6">
        <v>100</v>
      </c>
      <c r="D71" s="15">
        <v>196</v>
      </c>
      <c r="E71" s="10">
        <v>206</v>
      </c>
      <c r="F71" s="13">
        <v>209</v>
      </c>
      <c r="G71" s="20">
        <f t="shared" si="2"/>
        <v>101.45631067961165</v>
      </c>
      <c r="H71" s="21">
        <f t="shared" si="0"/>
        <v>106.63265306122449</v>
      </c>
      <c r="I71" s="84">
        <f t="shared" si="1"/>
        <v>209</v>
      </c>
    </row>
    <row r="72" spans="1:9" ht="15">
      <c r="A72" s="198"/>
      <c r="B72" s="7" t="s">
        <v>61</v>
      </c>
      <c r="C72" s="6">
        <v>1</v>
      </c>
      <c r="D72" s="10">
        <v>1.5</v>
      </c>
      <c r="E72" s="10">
        <v>1</v>
      </c>
      <c r="F72" s="13">
        <v>1</v>
      </c>
      <c r="G72" s="20">
        <f t="shared" si="2"/>
        <v>100</v>
      </c>
      <c r="H72" s="21">
        <f t="shared" si="0"/>
        <v>66.66666666666666</v>
      </c>
      <c r="I72" s="84">
        <f t="shared" si="1"/>
        <v>100</v>
      </c>
    </row>
    <row r="73" spans="1:9" ht="15">
      <c r="A73" s="198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8"/>
      <c r="B74" s="7" t="s">
        <v>63</v>
      </c>
      <c r="C74" s="6">
        <v>3</v>
      </c>
      <c r="D74" s="10">
        <v>9</v>
      </c>
      <c r="E74" s="10">
        <v>18</v>
      </c>
      <c r="F74" s="10">
        <v>18</v>
      </c>
      <c r="G74" s="20">
        <f t="shared" si="2"/>
        <v>100</v>
      </c>
      <c r="H74" s="21">
        <f t="shared" si="0"/>
        <v>200</v>
      </c>
      <c r="I74" s="84">
        <f t="shared" si="1"/>
        <v>600</v>
      </c>
    </row>
    <row r="75" spans="1:9" ht="15">
      <c r="A75" s="198"/>
      <c r="B75" s="7" t="s">
        <v>64</v>
      </c>
      <c r="C75" s="6"/>
      <c r="D75" s="10"/>
      <c r="E75" s="10">
        <v>39</v>
      </c>
      <c r="F75" s="13">
        <v>64.8</v>
      </c>
      <c r="G75" s="20">
        <f t="shared" si="2"/>
        <v>166.15384615384613</v>
      </c>
      <c r="H75" s="21" t="e">
        <f aca="true" t="shared" si="3" ref="H75:H119">F75/D75*100</f>
        <v>#DIV/0!</v>
      </c>
      <c r="I75" s="84" t="e">
        <f aca="true" t="shared" si="4" ref="I75:I119">F75/C75*100</f>
        <v>#DIV/0!</v>
      </c>
    </row>
    <row r="76" spans="1:9" ht="15">
      <c r="A76" s="198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8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199"/>
      <c r="B78" s="59" t="s">
        <v>179</v>
      </c>
      <c r="C78" s="60">
        <v>2</v>
      </c>
      <c r="D78" s="61">
        <v>1</v>
      </c>
      <c r="E78" s="61">
        <v>0.3</v>
      </c>
      <c r="F78" s="60">
        <v>0</v>
      </c>
      <c r="G78" s="62">
        <f t="shared" si="5"/>
        <v>0</v>
      </c>
      <c r="H78" s="63">
        <f t="shared" si="3"/>
        <v>0</v>
      </c>
      <c r="I78" s="79">
        <f t="shared" si="4"/>
        <v>0</v>
      </c>
    </row>
    <row r="79" spans="1:10" ht="39">
      <c r="A79" s="193">
        <v>10</v>
      </c>
      <c r="B79" s="99" t="s">
        <v>67</v>
      </c>
      <c r="C79" s="96">
        <f>C80+C81</f>
        <v>554</v>
      </c>
      <c r="D79" s="97">
        <f>D80+D81</f>
        <v>344</v>
      </c>
      <c r="E79" s="97">
        <f>E80+E81</f>
        <v>0</v>
      </c>
      <c r="F79" s="100">
        <f>F80+F81</f>
        <v>0</v>
      </c>
      <c r="G79" s="55" t="e">
        <f t="shared" si="5"/>
        <v>#DIV/0!</v>
      </c>
      <c r="H79" s="56">
        <f t="shared" si="3"/>
        <v>0</v>
      </c>
      <c r="I79" s="81">
        <f t="shared" si="4"/>
        <v>0</v>
      </c>
      <c r="J79" s="3"/>
    </row>
    <row r="80" spans="1:10" ht="15">
      <c r="A80" s="194"/>
      <c r="B80" s="7" t="s">
        <v>68</v>
      </c>
      <c r="C80" s="6"/>
      <c r="D80" s="10"/>
      <c r="E80" s="10">
        <v>0</v>
      </c>
      <c r="F80" s="16">
        <v>0</v>
      </c>
      <c r="G80" s="20" t="e">
        <f t="shared" si="5"/>
        <v>#DIV/0!</v>
      </c>
      <c r="H80" s="21" t="e">
        <f t="shared" si="3"/>
        <v>#DIV/0!</v>
      </c>
      <c r="I80" s="84" t="e">
        <f t="shared" si="4"/>
        <v>#DIV/0!</v>
      </c>
      <c r="J80" s="3"/>
    </row>
    <row r="81" spans="1:10" ht="15">
      <c r="A81" s="194"/>
      <c r="B81" s="5" t="s">
        <v>69</v>
      </c>
      <c r="C81" s="6">
        <v>554</v>
      </c>
      <c r="D81" s="10">
        <v>344</v>
      </c>
      <c r="E81" s="10">
        <v>0</v>
      </c>
      <c r="F81" s="16">
        <v>0</v>
      </c>
      <c r="G81" s="20" t="e">
        <f t="shared" si="5"/>
        <v>#DIV/0!</v>
      </c>
      <c r="H81" s="21">
        <f t="shared" si="3"/>
        <v>0</v>
      </c>
      <c r="I81" s="84">
        <f t="shared" si="4"/>
        <v>0</v>
      </c>
      <c r="J81" s="3"/>
    </row>
    <row r="82" spans="1:10" ht="39.75" thickBot="1">
      <c r="A82" s="195"/>
      <c r="B82" s="93" t="s">
        <v>70</v>
      </c>
      <c r="C82" s="60"/>
      <c r="D82" s="61"/>
      <c r="E82" s="61">
        <v>42</v>
      </c>
      <c r="F82" s="101">
        <v>42</v>
      </c>
      <c r="G82" s="62">
        <f t="shared" si="5"/>
        <v>100</v>
      </c>
      <c r="H82" s="63" t="e">
        <f t="shared" si="3"/>
        <v>#DIV/0!</v>
      </c>
      <c r="I82" s="79" t="e">
        <f t="shared" si="4"/>
        <v>#DIV/0!</v>
      </c>
      <c r="J82" s="3"/>
    </row>
    <row r="83" spans="1:10" ht="15">
      <c r="A83" s="193">
        <v>11</v>
      </c>
      <c r="B83" s="65" t="s">
        <v>71</v>
      </c>
      <c r="C83" s="65">
        <v>9890</v>
      </c>
      <c r="D83" s="94">
        <v>13007</v>
      </c>
      <c r="E83" s="94">
        <v>13007</v>
      </c>
      <c r="F83" s="102">
        <v>13049</v>
      </c>
      <c r="G83" s="55">
        <f t="shared" si="5"/>
        <v>100.32290305220266</v>
      </c>
      <c r="H83" s="56">
        <f t="shared" si="3"/>
        <v>100.32290305220266</v>
      </c>
      <c r="I83" s="81">
        <f t="shared" si="4"/>
        <v>131.9413549039434</v>
      </c>
      <c r="J83" s="3"/>
    </row>
    <row r="84" spans="1:10" ht="26.25">
      <c r="A84" s="194"/>
      <c r="B84" s="24" t="s">
        <v>72</v>
      </c>
      <c r="C84" s="35">
        <f>C83/C7</f>
        <v>13.585164835164836</v>
      </c>
      <c r="D84" s="36">
        <f>D83/D7</f>
        <v>18.76911976911977</v>
      </c>
      <c r="E84" s="36">
        <f>E83/E7</f>
        <v>25.20736434108527</v>
      </c>
      <c r="F84" s="37">
        <f>F83/F7</f>
        <v>25.28875968992248</v>
      </c>
      <c r="G84" s="20">
        <f t="shared" si="5"/>
        <v>100.32290305220266</v>
      </c>
      <c r="H84" s="21">
        <f t="shared" si="3"/>
        <v>134.73599188987683</v>
      </c>
      <c r="I84" s="84">
        <f t="shared" si="4"/>
        <v>186.1498185466488</v>
      </c>
      <c r="J84" s="3"/>
    </row>
    <row r="85" spans="1:10" ht="52.5" thickBot="1">
      <c r="A85" s="195"/>
      <c r="B85" s="82" t="s">
        <v>73</v>
      </c>
      <c r="C85" s="71">
        <f>C82/C83*100</f>
        <v>0</v>
      </c>
      <c r="D85" s="72">
        <f>D82/D83*100</f>
        <v>0</v>
      </c>
      <c r="E85" s="72">
        <f>E82/E83*100</f>
        <v>0.32290305220266013</v>
      </c>
      <c r="F85" s="103">
        <f>F82/F83*100</f>
        <v>0.3218637443482259</v>
      </c>
      <c r="G85" s="62">
        <f t="shared" si="5"/>
        <v>99.67813625565176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3">
        <v>12</v>
      </c>
      <c r="B86" s="80" t="s">
        <v>74</v>
      </c>
      <c r="C86" s="52">
        <v>2</v>
      </c>
      <c r="D86" s="53">
        <v>0</v>
      </c>
      <c r="E86" s="53">
        <v>1</v>
      </c>
      <c r="F86" s="104">
        <v>5</v>
      </c>
      <c r="G86" s="55">
        <f t="shared" si="5"/>
        <v>500</v>
      </c>
      <c r="H86" s="56" t="e">
        <f t="shared" si="3"/>
        <v>#DIV/0!</v>
      </c>
      <c r="I86" s="81">
        <f t="shared" si="4"/>
        <v>250</v>
      </c>
      <c r="J86" s="3"/>
    </row>
    <row r="87" spans="1:10" ht="27" thickBot="1">
      <c r="A87" s="195"/>
      <c r="B87" s="82" t="s">
        <v>75</v>
      </c>
      <c r="C87" s="76">
        <f>C86*1000/C7</f>
        <v>2.7472527472527473</v>
      </c>
      <c r="D87" s="106">
        <f>D86*1000/D7</f>
        <v>0</v>
      </c>
      <c r="E87" s="106">
        <f>E86*1000/E7</f>
        <v>1.937984496124031</v>
      </c>
      <c r="F87" s="106">
        <f>F86*1000/F7</f>
        <v>9.689922480620154</v>
      </c>
      <c r="G87" s="62">
        <f t="shared" si="5"/>
        <v>500</v>
      </c>
      <c r="H87" s="63" t="e">
        <f t="shared" si="3"/>
        <v>#DIV/0!</v>
      </c>
      <c r="I87" s="79">
        <f t="shared" si="4"/>
        <v>352.7131782945736</v>
      </c>
      <c r="J87" s="3"/>
    </row>
    <row r="88" spans="1:10" ht="26.25">
      <c r="A88" s="193">
        <v>13</v>
      </c>
      <c r="B88" s="80" t="s">
        <v>76</v>
      </c>
      <c r="C88" s="52">
        <v>1</v>
      </c>
      <c r="D88" s="53">
        <v>5</v>
      </c>
      <c r="E88" s="53">
        <v>4.7</v>
      </c>
      <c r="F88" s="53">
        <v>5</v>
      </c>
      <c r="G88" s="55">
        <f t="shared" si="5"/>
        <v>106.38297872340425</v>
      </c>
      <c r="H88" s="56">
        <f t="shared" si="3"/>
        <v>100</v>
      </c>
      <c r="I88" s="81">
        <f t="shared" si="4"/>
        <v>500</v>
      </c>
      <c r="J88" s="3"/>
    </row>
    <row r="89" spans="1:10" ht="26.25">
      <c r="A89" s="194"/>
      <c r="B89" s="8" t="s">
        <v>77</v>
      </c>
      <c r="C89" s="6">
        <v>0</v>
      </c>
      <c r="D89" s="10">
        <v>0</v>
      </c>
      <c r="E89" s="10">
        <v>1</v>
      </c>
      <c r="F89" s="10">
        <v>1</v>
      </c>
      <c r="G89" s="20">
        <f t="shared" si="5"/>
        <v>100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5"/>
      <c r="B90" s="82" t="s">
        <v>78</v>
      </c>
      <c r="C90" s="76">
        <f>(C88+C89)*1000/C7</f>
        <v>1.3736263736263736</v>
      </c>
      <c r="D90" s="106">
        <f>(D88+D89)*1000/D7</f>
        <v>7.215007215007215</v>
      </c>
      <c r="E90" s="106">
        <f>(E88+E89)*1000/E7</f>
        <v>11.046511627906977</v>
      </c>
      <c r="F90" s="106">
        <f>(F88+F89)*1000/F7</f>
        <v>11.627906976744185</v>
      </c>
      <c r="G90" s="62">
        <f t="shared" si="5"/>
        <v>105.26315789473684</v>
      </c>
      <c r="H90" s="63">
        <f t="shared" si="3"/>
        <v>161.1627906976744</v>
      </c>
      <c r="I90" s="79">
        <f t="shared" si="4"/>
        <v>846.5116279069766</v>
      </c>
      <c r="J90" s="3"/>
    </row>
    <row r="91" spans="1:10" ht="50.25" customHeight="1">
      <c r="A91" s="193">
        <v>14</v>
      </c>
      <c r="B91" s="80" t="s">
        <v>79</v>
      </c>
      <c r="C91" s="52">
        <v>0</v>
      </c>
      <c r="D91" s="53">
        <v>295</v>
      </c>
      <c r="E91" s="53">
        <v>295</v>
      </c>
      <c r="F91" s="53">
        <v>295</v>
      </c>
      <c r="G91" s="55">
        <f t="shared" si="5"/>
        <v>100</v>
      </c>
      <c r="H91" s="56">
        <f t="shared" si="3"/>
        <v>100</v>
      </c>
      <c r="I91" s="81" t="e">
        <f t="shared" si="4"/>
        <v>#DIV/0!</v>
      </c>
      <c r="J91" s="3"/>
    </row>
    <row r="92" spans="1:10" ht="39.75" thickBot="1">
      <c r="A92" s="195"/>
      <c r="B92" s="82" t="s">
        <v>80</v>
      </c>
      <c r="C92" s="105">
        <f>C91/C7*100</f>
        <v>0</v>
      </c>
      <c r="D92" s="72">
        <f>D91/D7*100</f>
        <v>42.56854256854257</v>
      </c>
      <c r="E92" s="72">
        <f>E91/E7*100</f>
        <v>57.17054263565892</v>
      </c>
      <c r="F92" s="72">
        <f>F91/F7*100</f>
        <v>57.17054263565892</v>
      </c>
      <c r="G92" s="62">
        <f t="shared" si="5"/>
        <v>100</v>
      </c>
      <c r="H92" s="63">
        <f t="shared" si="3"/>
        <v>134.30232558139537</v>
      </c>
      <c r="I92" s="79" t="e">
        <f t="shared" si="4"/>
        <v>#DIV/0!</v>
      </c>
      <c r="J92" s="3"/>
    </row>
    <row r="93" spans="1:10" ht="15">
      <c r="A93" s="193">
        <v>15</v>
      </c>
      <c r="B93" s="65" t="s">
        <v>81</v>
      </c>
      <c r="C93" s="52">
        <v>0</v>
      </c>
      <c r="D93" s="53">
        <v>4</v>
      </c>
      <c r="E93" s="158">
        <v>0</v>
      </c>
      <c r="F93" s="158">
        <v>9</v>
      </c>
      <c r="G93" s="55" t="e">
        <f t="shared" si="5"/>
        <v>#DIV/0!</v>
      </c>
      <c r="H93" s="56">
        <f t="shared" si="3"/>
        <v>225</v>
      </c>
      <c r="I93" s="81" t="e">
        <f t="shared" si="4"/>
        <v>#DIV/0!</v>
      </c>
      <c r="J93" s="3"/>
    </row>
    <row r="94" spans="1:10" ht="15">
      <c r="A94" s="194"/>
      <c r="B94" s="7" t="s">
        <v>82</v>
      </c>
      <c r="C94" s="6">
        <v>0</v>
      </c>
      <c r="D94" s="10">
        <v>2</v>
      </c>
      <c r="E94" s="159">
        <v>2</v>
      </c>
      <c r="F94" s="159">
        <v>8</v>
      </c>
      <c r="G94" s="20">
        <f t="shared" si="5"/>
        <v>400</v>
      </c>
      <c r="H94" s="21">
        <f t="shared" si="3"/>
        <v>400</v>
      </c>
      <c r="I94" s="84" t="e">
        <f t="shared" si="4"/>
        <v>#DIV/0!</v>
      </c>
      <c r="J94" s="3"/>
    </row>
    <row r="95" spans="1:10" ht="15">
      <c r="A95" s="194"/>
      <c r="B95" s="29" t="s">
        <v>83</v>
      </c>
      <c r="C95" s="25" t="e">
        <f>C94/C93</f>
        <v>#DIV/0!</v>
      </c>
      <c r="D95" s="26">
        <f>D94/D93</f>
        <v>0.5</v>
      </c>
      <c r="E95" s="26" t="e">
        <f>E94/E93</f>
        <v>#DIV/0!</v>
      </c>
      <c r="F95" s="26">
        <f>F94/F93</f>
        <v>0.8888888888888888</v>
      </c>
      <c r="G95" s="20" t="e">
        <f t="shared" si="5"/>
        <v>#DIV/0!</v>
      </c>
      <c r="H95" s="21">
        <f t="shared" si="3"/>
        <v>177.77777777777777</v>
      </c>
      <c r="I95" s="84" t="e">
        <f t="shared" si="4"/>
        <v>#DIV/0!</v>
      </c>
      <c r="J95" s="3"/>
    </row>
    <row r="96" spans="1:10" ht="39">
      <c r="A96" s="194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4"/>
      <c r="B97" s="24" t="s">
        <v>85</v>
      </c>
      <c r="C97" s="25" t="e">
        <f>C96/C93</f>
        <v>#DIV/0!</v>
      </c>
      <c r="D97" s="26">
        <f>D96/D93</f>
        <v>0</v>
      </c>
      <c r="E97" s="26" t="e">
        <f>E96/E93</f>
        <v>#DIV/0!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4"/>
      <c r="B98" s="31" t="s">
        <v>86</v>
      </c>
      <c r="C98" s="39">
        <f>C93*100000/C7</f>
        <v>0</v>
      </c>
      <c r="D98" s="38">
        <f>D93*100000/D7</f>
        <v>577.2005772005772</v>
      </c>
      <c r="E98" s="38">
        <f>E93*100000/E7</f>
        <v>0</v>
      </c>
      <c r="F98" s="39">
        <f>F93*100000/F7</f>
        <v>1744.1860465116279</v>
      </c>
      <c r="G98" s="20" t="e">
        <f t="shared" si="5"/>
        <v>#DIV/0!</v>
      </c>
      <c r="H98" s="21">
        <f t="shared" si="3"/>
        <v>302.18023255813955</v>
      </c>
      <c r="I98" s="84" t="e">
        <f t="shared" si="4"/>
        <v>#DIV/0!</v>
      </c>
      <c r="J98" s="3"/>
    </row>
    <row r="99" spans="1:10" ht="15.75" thickBot="1">
      <c r="A99" s="195"/>
      <c r="B99" s="59" t="s">
        <v>87</v>
      </c>
      <c r="C99" s="60">
        <v>0</v>
      </c>
      <c r="D99" s="61">
        <v>0</v>
      </c>
      <c r="E99" s="161">
        <v>0</v>
      </c>
      <c r="F99" s="162">
        <v>0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26.21</v>
      </c>
      <c r="D100" s="110">
        <v>26.69</v>
      </c>
      <c r="E100" s="110">
        <v>94.2</v>
      </c>
      <c r="F100" s="109">
        <v>124.1</v>
      </c>
      <c r="G100" s="111">
        <f t="shared" si="5"/>
        <v>131.74097664543524</v>
      </c>
      <c r="H100" s="112">
        <f t="shared" si="3"/>
        <v>464.968152866242</v>
      </c>
      <c r="I100" s="113">
        <f t="shared" si="4"/>
        <v>473.48340328119036</v>
      </c>
      <c r="J100" s="3"/>
    </row>
    <row r="101" spans="1:10" ht="42.75" customHeight="1">
      <c r="A101" s="193">
        <v>17</v>
      </c>
      <c r="B101" s="80" t="s">
        <v>89</v>
      </c>
      <c r="C101" s="52">
        <v>970</v>
      </c>
      <c r="D101" s="53">
        <v>256.8</v>
      </c>
      <c r="E101" s="53">
        <v>218.2</v>
      </c>
      <c r="F101" s="52">
        <v>218.2</v>
      </c>
      <c r="G101" s="55">
        <f t="shared" si="5"/>
        <v>100</v>
      </c>
      <c r="H101" s="56">
        <f t="shared" si="3"/>
        <v>84.96884735202491</v>
      </c>
      <c r="I101" s="81">
        <f t="shared" si="4"/>
        <v>22.49484536082474</v>
      </c>
      <c r="J101" s="3"/>
    </row>
    <row r="102" spans="1:10" ht="39" customHeight="1">
      <c r="A102" s="19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5"/>
      <c r="B103" s="82" t="s">
        <v>91</v>
      </c>
      <c r="C103" s="67">
        <f>C102/C101</f>
        <v>0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3">
        <v>18</v>
      </c>
      <c r="B104" s="80" t="s">
        <v>92</v>
      </c>
      <c r="C104" s="52">
        <v>728</v>
      </c>
      <c r="D104" s="53">
        <v>693</v>
      </c>
      <c r="E104" s="53">
        <v>516</v>
      </c>
      <c r="F104" s="114">
        <v>516</v>
      </c>
      <c r="G104" s="55">
        <f t="shared" si="5"/>
        <v>100</v>
      </c>
      <c r="H104" s="56">
        <f t="shared" si="3"/>
        <v>74.45887445887446</v>
      </c>
      <c r="I104" s="81">
        <f t="shared" si="4"/>
        <v>70.87912087912088</v>
      </c>
      <c r="J104" s="3"/>
    </row>
    <row r="105" spans="1:10" ht="52.5" thickBot="1">
      <c r="A105" s="195"/>
      <c r="B105" s="82" t="s">
        <v>93</v>
      </c>
      <c r="C105" s="115">
        <f>C104/C7</f>
        <v>1</v>
      </c>
      <c r="D105" s="116">
        <f>D104/D7</f>
        <v>1</v>
      </c>
      <c r="E105" s="116">
        <f>E104/E7</f>
        <v>1</v>
      </c>
      <c r="F105" s="117">
        <f>F104/F7</f>
        <v>1</v>
      </c>
      <c r="G105" s="62">
        <f t="shared" si="5"/>
        <v>100</v>
      </c>
      <c r="H105" s="63">
        <f t="shared" si="3"/>
        <v>100</v>
      </c>
      <c r="I105" s="79">
        <f t="shared" si="4"/>
        <v>100</v>
      </c>
      <c r="J105" s="3"/>
    </row>
    <row r="106" spans="1:10" ht="39">
      <c r="A106" s="193">
        <v>19</v>
      </c>
      <c r="B106" s="80" t="s">
        <v>180</v>
      </c>
      <c r="C106" s="52">
        <v>11.5</v>
      </c>
      <c r="D106" s="53">
        <v>11.5</v>
      </c>
      <c r="E106" s="158">
        <v>11.5</v>
      </c>
      <c r="F106" s="158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4"/>
      <c r="B107" s="8" t="s">
        <v>181</v>
      </c>
      <c r="C107" s="6">
        <v>11.5</v>
      </c>
      <c r="D107" s="10">
        <v>9.8</v>
      </c>
      <c r="E107" s="159">
        <v>5.4</v>
      </c>
      <c r="F107" s="159">
        <v>5.4</v>
      </c>
      <c r="G107" s="20">
        <f t="shared" si="5"/>
        <v>100</v>
      </c>
      <c r="H107" s="21">
        <f t="shared" si="3"/>
        <v>55.10204081632652</v>
      </c>
      <c r="I107" s="84">
        <f t="shared" si="4"/>
        <v>46.95652173913044</v>
      </c>
      <c r="J107" s="3"/>
    </row>
    <row r="108" spans="1:10" ht="104.25" customHeight="1" thickBot="1">
      <c r="A108" s="195"/>
      <c r="B108" s="82" t="s">
        <v>96</v>
      </c>
      <c r="C108" s="115">
        <f>C107/C106</f>
        <v>1</v>
      </c>
      <c r="D108" s="116">
        <f>D107/D106</f>
        <v>0.8521739130434783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55.10204081632652</v>
      </c>
      <c r="I108" s="79">
        <f t="shared" si="4"/>
        <v>46.95652173913044</v>
      </c>
      <c r="J108" s="3"/>
    </row>
    <row r="109" spans="1:10" ht="26.25">
      <c r="A109" s="193">
        <v>20</v>
      </c>
      <c r="B109" s="80" t="s">
        <v>159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4"/>
      <c r="B110" s="8" t="s">
        <v>160</v>
      </c>
      <c r="C110" s="6"/>
      <c r="D110" s="10">
        <v>95.36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2771.7072147651006</v>
      </c>
      <c r="I110" s="84" t="e">
        <f t="shared" si="4"/>
        <v>#DIV/0!</v>
      </c>
      <c r="J110" s="3"/>
    </row>
    <row r="111" spans="1:10" ht="65.25" thickBot="1">
      <c r="A111" s="195"/>
      <c r="B111" s="82" t="s">
        <v>97</v>
      </c>
      <c r="C111" s="115">
        <f>C110/C109</f>
        <v>0</v>
      </c>
      <c r="D111" s="116">
        <f>D110/D109</f>
        <v>0.004701937774271485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2771.707214765101</v>
      </c>
      <c r="I111" s="79" t="e">
        <f t="shared" si="4"/>
        <v>#DIV/0!</v>
      </c>
      <c r="J111" s="3"/>
    </row>
    <row r="112" spans="1:10" ht="39">
      <c r="A112" s="193">
        <v>21</v>
      </c>
      <c r="B112" s="80" t="s">
        <v>107</v>
      </c>
      <c r="C112" s="52">
        <v>35</v>
      </c>
      <c r="D112" s="53">
        <v>40</v>
      </c>
      <c r="E112" s="53">
        <v>12</v>
      </c>
      <c r="F112" s="157">
        <v>12</v>
      </c>
      <c r="G112" s="55">
        <f t="shared" si="5"/>
        <v>100</v>
      </c>
      <c r="H112" s="56">
        <f t="shared" si="3"/>
        <v>30</v>
      </c>
      <c r="I112" s="81">
        <f t="shared" si="4"/>
        <v>34.285714285714285</v>
      </c>
      <c r="J112" s="3"/>
    </row>
    <row r="113" spans="1:10" ht="26.25">
      <c r="A113" s="194"/>
      <c r="B113" s="8" t="s">
        <v>98</v>
      </c>
      <c r="C113" s="6">
        <v>0</v>
      </c>
      <c r="D113" s="10">
        <v>15</v>
      </c>
      <c r="E113" s="10">
        <v>12</v>
      </c>
      <c r="F113" s="10">
        <v>12</v>
      </c>
      <c r="G113" s="20">
        <f t="shared" si="5"/>
        <v>100</v>
      </c>
      <c r="H113" s="21">
        <f t="shared" si="3"/>
        <v>80</v>
      </c>
      <c r="I113" s="84" t="e">
        <f t="shared" si="4"/>
        <v>#DIV/0!</v>
      </c>
      <c r="J113" s="3"/>
    </row>
    <row r="114" spans="1:10" ht="27" thickBot="1">
      <c r="A114" s="195"/>
      <c r="B114" s="82" t="s">
        <v>99</v>
      </c>
      <c r="C114" s="115">
        <f>C113/C112</f>
        <v>0</v>
      </c>
      <c r="D114" s="116">
        <f>D113/D112</f>
        <v>0.375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266.66666666666663</v>
      </c>
      <c r="I114" s="79" t="e">
        <f t="shared" si="4"/>
        <v>#DIV/0!</v>
      </c>
      <c r="J114" s="3"/>
    </row>
    <row r="115" spans="1:10" ht="42" customHeight="1">
      <c r="A115" s="193">
        <v>22</v>
      </c>
      <c r="B115" s="80" t="s">
        <v>100</v>
      </c>
      <c r="C115" s="52">
        <v>1530</v>
      </c>
      <c r="D115" s="53">
        <v>1277</v>
      </c>
      <c r="E115" s="53">
        <v>913</v>
      </c>
      <c r="F115" s="118">
        <v>1966</v>
      </c>
      <c r="G115" s="55">
        <f t="shared" si="5"/>
        <v>215.3340635268346</v>
      </c>
      <c r="H115" s="56">
        <f t="shared" si="3"/>
        <v>153.95458104933437</v>
      </c>
      <c r="I115" s="81">
        <f t="shared" si="4"/>
        <v>128.4967320261438</v>
      </c>
      <c r="J115" s="3"/>
    </row>
    <row r="116" spans="1:10" ht="51.75">
      <c r="A116" s="194"/>
      <c r="B116" s="8" t="s">
        <v>101</v>
      </c>
      <c r="C116" s="6">
        <v>0</v>
      </c>
      <c r="D116" s="15">
        <v>136</v>
      </c>
      <c r="E116" s="10">
        <v>325</v>
      </c>
      <c r="F116" s="14">
        <v>90</v>
      </c>
      <c r="G116" s="20">
        <f t="shared" si="5"/>
        <v>27.692307692307693</v>
      </c>
      <c r="H116" s="21">
        <f t="shared" si="3"/>
        <v>66.17647058823529</v>
      </c>
      <c r="I116" s="84" t="e">
        <f t="shared" si="4"/>
        <v>#DIV/0!</v>
      </c>
      <c r="J116" s="3"/>
    </row>
    <row r="117" spans="1:10" ht="52.5" thickBot="1">
      <c r="A117" s="195"/>
      <c r="B117" s="82" t="s">
        <v>102</v>
      </c>
      <c r="C117" s="115">
        <f>C116/C7</f>
        <v>0</v>
      </c>
      <c r="D117" s="116">
        <f>D116/D7</f>
        <v>0.19624819624819625</v>
      </c>
      <c r="E117" s="116">
        <f>E116/E7</f>
        <v>0.6298449612403101</v>
      </c>
      <c r="F117" s="115">
        <f>F116/F7</f>
        <v>0.1744186046511628</v>
      </c>
      <c r="G117" s="62">
        <f t="shared" si="5"/>
        <v>27.692307692307693</v>
      </c>
      <c r="H117" s="63">
        <f t="shared" si="3"/>
        <v>88.87653898768811</v>
      </c>
      <c r="I117" s="79" t="e">
        <f t="shared" si="4"/>
        <v>#DIV/0!</v>
      </c>
      <c r="J117" s="3"/>
    </row>
    <row r="118" spans="1:10" ht="48.75" customHeight="1">
      <c r="A118" s="193">
        <v>23</v>
      </c>
      <c r="B118" s="80" t="s">
        <v>103</v>
      </c>
      <c r="C118" s="52">
        <v>115</v>
      </c>
      <c r="D118" s="53">
        <v>134</v>
      </c>
      <c r="E118" s="53">
        <v>149</v>
      </c>
      <c r="F118" s="52">
        <v>153</v>
      </c>
      <c r="G118" s="55">
        <f t="shared" si="5"/>
        <v>102.68456375838926</v>
      </c>
      <c r="H118" s="56">
        <f t="shared" si="3"/>
        <v>114.17910447761194</v>
      </c>
      <c r="I118" s="81">
        <f t="shared" si="4"/>
        <v>133.04347826086956</v>
      </c>
      <c r="J118" s="3"/>
    </row>
    <row r="119" spans="1:10" ht="39.75" thickBot="1">
      <c r="A119" s="195"/>
      <c r="B119" s="82" t="s">
        <v>104</v>
      </c>
      <c r="C119" s="115">
        <f>C118/C7</f>
        <v>0.15796703296703296</v>
      </c>
      <c r="D119" s="116">
        <f>D118/D7</f>
        <v>0.19336219336219337</v>
      </c>
      <c r="E119" s="116">
        <f>E118/E7</f>
        <v>0.28875968992248063</v>
      </c>
      <c r="F119" s="115">
        <f>F118/F7</f>
        <v>0.29651162790697677</v>
      </c>
      <c r="G119" s="62">
        <f t="shared" si="5"/>
        <v>102.68456375838926</v>
      </c>
      <c r="H119" s="63">
        <f t="shared" si="3"/>
        <v>153.34519264144396</v>
      </c>
      <c r="I119" s="79">
        <f t="shared" si="4"/>
        <v>187.7047522750253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106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156</v>
      </c>
      <c r="C122" s="1"/>
      <c r="D122" s="1"/>
      <c r="E122" s="1" t="s">
        <v>185</v>
      </c>
      <c r="F122" s="1"/>
      <c r="G122" s="1"/>
      <c r="H122" s="1"/>
      <c r="I122" s="1"/>
      <c r="J122" s="3"/>
    </row>
    <row r="123" spans="1:10" ht="15">
      <c r="A123" s="2"/>
      <c r="B123" s="2" t="s">
        <v>186</v>
      </c>
      <c r="C123" s="1"/>
      <c r="D123" s="1"/>
      <c r="E123" s="196"/>
      <c r="F123" s="19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79:A82"/>
    <mergeCell ref="A7:A10"/>
    <mergeCell ref="A1:I1"/>
    <mergeCell ref="A2:I2"/>
    <mergeCell ref="A3:I3"/>
    <mergeCell ref="A5:A6"/>
    <mergeCell ref="B5:B6"/>
    <mergeCell ref="A24:A51"/>
    <mergeCell ref="A106:A108"/>
    <mergeCell ref="A109:A111"/>
    <mergeCell ref="A83:A85"/>
    <mergeCell ref="A11:A17"/>
    <mergeCell ref="A18:A19"/>
    <mergeCell ref="A20:A21"/>
    <mergeCell ref="A22:A23"/>
    <mergeCell ref="A52:A53"/>
    <mergeCell ref="A54:A55"/>
    <mergeCell ref="A56:A78"/>
    <mergeCell ref="A112:A114"/>
    <mergeCell ref="A115:A117"/>
    <mergeCell ref="A118:A119"/>
    <mergeCell ref="E123:F123"/>
    <mergeCell ref="A86:A87"/>
    <mergeCell ref="A88:A90"/>
    <mergeCell ref="A91:A92"/>
    <mergeCell ref="A93:A99"/>
    <mergeCell ref="A101:A103"/>
    <mergeCell ref="A104:A105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zoomScalePageLayoutView="0" workbookViewId="0" topLeftCell="A70">
      <selection activeCell="B81" sqref="B81:B92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0" t="s">
        <v>119</v>
      </c>
      <c r="B2" s="210"/>
      <c r="C2" s="210"/>
      <c r="D2" s="210"/>
    </row>
    <row r="3" spans="1:4" ht="12" customHeight="1">
      <c r="A3" s="211" t="s">
        <v>187</v>
      </c>
      <c r="B3" s="211"/>
      <c r="C3" s="211"/>
      <c r="D3" s="211"/>
    </row>
    <row r="4" spans="1:4" ht="13.5" customHeight="1">
      <c r="A4" s="121"/>
      <c r="B4" s="121"/>
      <c r="C4" s="121"/>
      <c r="D4" s="121"/>
    </row>
    <row r="5" spans="1:4" ht="16.5" customHeight="1">
      <c r="A5" s="209" t="s">
        <v>120</v>
      </c>
      <c r="B5" s="209"/>
      <c r="C5" s="209"/>
      <c r="D5" s="209"/>
    </row>
    <row r="6" spans="1:4" ht="15">
      <c r="A6" s="122" t="s">
        <v>121</v>
      </c>
      <c r="B6" s="123" t="s">
        <v>122</v>
      </c>
      <c r="C6" s="122" t="s">
        <v>123</v>
      </c>
      <c r="D6" s="122" t="s">
        <v>124</v>
      </c>
    </row>
    <row r="7" spans="1:4" ht="15">
      <c r="A7" s="124" t="s">
        <v>125</v>
      </c>
      <c r="B7" s="125" t="s">
        <v>126</v>
      </c>
      <c r="C7" s="126" t="s">
        <v>127</v>
      </c>
      <c r="D7" s="126" t="s">
        <v>128</v>
      </c>
    </row>
    <row r="8" spans="1:4" ht="15">
      <c r="A8" s="127" t="s">
        <v>129</v>
      </c>
      <c r="B8" s="128"/>
      <c r="C8" s="129"/>
      <c r="D8" s="129"/>
    </row>
    <row r="9" spans="1:4" ht="14.25">
      <c r="A9" s="130" t="s">
        <v>130</v>
      </c>
      <c r="B9" s="131">
        <v>13</v>
      </c>
      <c r="C9" s="132">
        <v>65</v>
      </c>
      <c r="D9" s="133">
        <f>B9/10*C9</f>
        <v>84.5</v>
      </c>
    </row>
    <row r="10" spans="1:4" ht="14.25">
      <c r="A10" s="130" t="s">
        <v>131</v>
      </c>
      <c r="B10" s="131"/>
      <c r="C10" s="132">
        <v>104</v>
      </c>
      <c r="D10" s="133">
        <f>B10/10*C10</f>
        <v>0</v>
      </c>
    </row>
    <row r="11" spans="1:4" ht="14.25">
      <c r="A11" s="130" t="s">
        <v>132</v>
      </c>
      <c r="B11" s="131"/>
      <c r="C11" s="132">
        <v>60</v>
      </c>
      <c r="D11" s="133">
        <f aca="true" t="shared" si="0" ref="D11:D20">B11/10*C11</f>
        <v>0</v>
      </c>
    </row>
    <row r="12" spans="1:4" ht="14.25">
      <c r="A12" s="130" t="s">
        <v>133</v>
      </c>
      <c r="B12" s="131">
        <v>1</v>
      </c>
      <c r="C12" s="132">
        <v>55</v>
      </c>
      <c r="D12" s="133">
        <f t="shared" si="0"/>
        <v>5.5</v>
      </c>
    </row>
    <row r="13" spans="1:4" ht="14.25">
      <c r="A13" s="130" t="s">
        <v>134</v>
      </c>
      <c r="B13" s="131"/>
      <c r="C13" s="132">
        <v>60</v>
      </c>
      <c r="D13" s="133">
        <f t="shared" si="0"/>
        <v>0</v>
      </c>
    </row>
    <row r="14" spans="1:4" ht="15">
      <c r="A14" s="134" t="s">
        <v>135</v>
      </c>
      <c r="B14" s="131"/>
      <c r="C14" s="132"/>
      <c r="D14" s="135">
        <f>D9+D10+D11+D12+D13</f>
        <v>90</v>
      </c>
    </row>
    <row r="15" spans="1:4" ht="14.25">
      <c r="A15" s="130" t="s">
        <v>136</v>
      </c>
      <c r="B15" s="136">
        <v>26</v>
      </c>
      <c r="C15" s="132">
        <v>15</v>
      </c>
      <c r="D15" s="133">
        <f t="shared" si="0"/>
        <v>39</v>
      </c>
    </row>
    <row r="16" spans="1:4" ht="14.25">
      <c r="A16" s="129" t="s">
        <v>137</v>
      </c>
      <c r="B16" s="137"/>
      <c r="C16" s="133">
        <v>3.5</v>
      </c>
      <c r="D16" s="133">
        <f>B16*C16/1000</f>
        <v>0</v>
      </c>
    </row>
    <row r="17" spans="1:4" ht="14.25">
      <c r="A17" s="129" t="s">
        <v>138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139</v>
      </c>
      <c r="B18" s="138"/>
      <c r="C18" s="133">
        <v>10</v>
      </c>
      <c r="D18" s="133">
        <f t="shared" si="0"/>
        <v>0</v>
      </c>
    </row>
    <row r="19" spans="1:4" ht="14.25">
      <c r="A19" s="129" t="s">
        <v>140</v>
      </c>
      <c r="B19" s="138"/>
      <c r="C19" s="133">
        <v>12</v>
      </c>
      <c r="D19" s="133">
        <f t="shared" si="0"/>
        <v>0</v>
      </c>
    </row>
    <row r="20" spans="1:4" ht="14.25">
      <c r="A20" s="129" t="s">
        <v>141</v>
      </c>
      <c r="B20" s="138"/>
      <c r="C20" s="133">
        <v>9</v>
      </c>
      <c r="D20" s="133">
        <f t="shared" si="0"/>
        <v>0</v>
      </c>
    </row>
    <row r="21" spans="1:4" ht="15">
      <c r="A21" s="127" t="s">
        <v>142</v>
      </c>
      <c r="B21" s="138"/>
      <c r="C21" s="133"/>
      <c r="D21" s="135">
        <f>D14+D15+D16+D17+D18+D19+D20</f>
        <v>129</v>
      </c>
    </row>
    <row r="22" spans="1:4" ht="14.25">
      <c r="A22" s="139"/>
      <c r="B22" s="139"/>
      <c r="C22" s="139"/>
      <c r="D22" s="139"/>
    </row>
    <row r="23" spans="1:4" ht="15.75" customHeight="1">
      <c r="A23" s="209" t="s">
        <v>143</v>
      </c>
      <c r="B23" s="209"/>
      <c r="C23" s="209"/>
      <c r="D23" s="209"/>
    </row>
    <row r="24" spans="1:4" s="140" customFormat="1" ht="15">
      <c r="A24" s="122" t="s">
        <v>144</v>
      </c>
      <c r="B24" s="123" t="s">
        <v>122</v>
      </c>
      <c r="C24" s="122" t="s">
        <v>123</v>
      </c>
      <c r="D24" s="122" t="s">
        <v>124</v>
      </c>
    </row>
    <row r="25" spans="1:4" s="140" customFormat="1" ht="15">
      <c r="A25" s="124" t="s">
        <v>125</v>
      </c>
      <c r="B25" s="125" t="s">
        <v>126</v>
      </c>
      <c r="C25" s="126" t="s">
        <v>127</v>
      </c>
      <c r="D25" s="126" t="s">
        <v>128</v>
      </c>
    </row>
    <row r="26" spans="1:4" s="140" customFormat="1" ht="15">
      <c r="A26" s="127" t="s">
        <v>129</v>
      </c>
      <c r="B26" s="129"/>
      <c r="C26" s="129"/>
      <c r="D26" s="127"/>
    </row>
    <row r="27" spans="1:4" ht="14.25">
      <c r="A27" s="129" t="s">
        <v>130</v>
      </c>
      <c r="B27" s="138">
        <v>177.4</v>
      </c>
      <c r="C27" s="133">
        <v>65</v>
      </c>
      <c r="D27" s="133">
        <f>B27/10*C27</f>
        <v>1153.1000000000001</v>
      </c>
    </row>
    <row r="28" spans="1:4" ht="14.25">
      <c r="A28" s="129" t="s">
        <v>131</v>
      </c>
      <c r="B28" s="138">
        <v>57.6</v>
      </c>
      <c r="C28" s="133">
        <v>104</v>
      </c>
      <c r="D28" s="133">
        <f>B28/10*C28</f>
        <v>599.04</v>
      </c>
    </row>
    <row r="29" spans="1:4" ht="14.25">
      <c r="A29" s="129" t="s">
        <v>132</v>
      </c>
      <c r="B29" s="138">
        <v>6.4</v>
      </c>
      <c r="C29" s="133">
        <v>60</v>
      </c>
      <c r="D29" s="133">
        <f>B29/10*C29</f>
        <v>38.4</v>
      </c>
    </row>
    <row r="30" spans="1:4" ht="14.25">
      <c r="A30" s="129" t="s">
        <v>133</v>
      </c>
      <c r="B30" s="138">
        <v>35.5</v>
      </c>
      <c r="C30" s="133">
        <v>55</v>
      </c>
      <c r="D30" s="133">
        <f>B30/10*C30</f>
        <v>195.25</v>
      </c>
    </row>
    <row r="31" spans="1:4" ht="14.25">
      <c r="A31" s="129" t="s">
        <v>134</v>
      </c>
      <c r="B31" s="138">
        <v>5.8</v>
      </c>
      <c r="C31" s="133">
        <v>60</v>
      </c>
      <c r="D31" s="133">
        <f>B31/10*C31</f>
        <v>34.8</v>
      </c>
    </row>
    <row r="32" spans="1:4" ht="15">
      <c r="A32" s="127" t="s">
        <v>135</v>
      </c>
      <c r="B32" s="135">
        <f>SUM(B27:B31)</f>
        <v>282.7</v>
      </c>
      <c r="C32" s="133"/>
      <c r="D32" s="135">
        <f>D27+D28+D29+D30+D31</f>
        <v>2020.5900000000001</v>
      </c>
    </row>
    <row r="33" spans="1:4" ht="14.25">
      <c r="A33" s="129" t="s">
        <v>136</v>
      </c>
      <c r="B33" s="138">
        <v>1283</v>
      </c>
      <c r="C33" s="133">
        <v>15</v>
      </c>
      <c r="D33" s="133">
        <f>B33/10*C33</f>
        <v>1924.5000000000002</v>
      </c>
    </row>
    <row r="34" spans="1:4" ht="14.25">
      <c r="A34" s="129" t="s">
        <v>137</v>
      </c>
      <c r="B34" s="138">
        <v>25100</v>
      </c>
      <c r="C34" s="133">
        <v>3.5</v>
      </c>
      <c r="D34" s="133">
        <f>B34*C34/1000</f>
        <v>87.85</v>
      </c>
    </row>
    <row r="35" spans="1:4" ht="14.25">
      <c r="A35" s="129" t="s">
        <v>138</v>
      </c>
      <c r="B35" s="138"/>
      <c r="C35" s="133">
        <v>37.5</v>
      </c>
      <c r="D35" s="133">
        <f>B35/10*C35</f>
        <v>0</v>
      </c>
    </row>
    <row r="36" spans="1:4" ht="14.25">
      <c r="A36" s="129" t="s">
        <v>139</v>
      </c>
      <c r="B36" s="138"/>
      <c r="C36" s="133">
        <v>10</v>
      </c>
      <c r="D36" s="133">
        <f>B36/10*C36</f>
        <v>0</v>
      </c>
    </row>
    <row r="37" spans="1:4" ht="14.25">
      <c r="A37" s="129" t="s">
        <v>140</v>
      </c>
      <c r="B37" s="138"/>
      <c r="C37" s="133">
        <v>12</v>
      </c>
      <c r="D37" s="133">
        <f>B37/10*C37</f>
        <v>0</v>
      </c>
    </row>
    <row r="38" spans="1:4" ht="14.25">
      <c r="A38" s="129" t="s">
        <v>141</v>
      </c>
      <c r="B38" s="138"/>
      <c r="C38" s="133">
        <v>9</v>
      </c>
      <c r="D38" s="133">
        <f>B38/10*C38</f>
        <v>0</v>
      </c>
    </row>
    <row r="39" spans="1:4" ht="15">
      <c r="A39" s="127" t="s">
        <v>142</v>
      </c>
      <c r="B39" s="138"/>
      <c r="C39" s="133"/>
      <c r="D39" s="141">
        <f>SUM(D32:D38)</f>
        <v>4032.94</v>
      </c>
    </row>
    <row r="41" spans="1:4" ht="15.75" customHeight="1">
      <c r="A41" s="209" t="s">
        <v>40</v>
      </c>
      <c r="B41" s="209"/>
      <c r="C41" s="209"/>
      <c r="D41" s="209"/>
    </row>
    <row r="42" spans="1:4" s="140" customFormat="1" ht="15">
      <c r="A42" s="122" t="s">
        <v>144</v>
      </c>
      <c r="B42" s="123" t="s">
        <v>122</v>
      </c>
      <c r="C42" s="122" t="s">
        <v>123</v>
      </c>
      <c r="D42" s="122" t="s">
        <v>124</v>
      </c>
    </row>
    <row r="43" spans="1:4" s="140" customFormat="1" ht="15">
      <c r="A43" s="124" t="s">
        <v>125</v>
      </c>
      <c r="B43" s="125" t="s">
        <v>126</v>
      </c>
      <c r="C43" s="126" t="s">
        <v>127</v>
      </c>
      <c r="D43" s="126" t="s">
        <v>128</v>
      </c>
    </row>
    <row r="44" spans="1:4" s="140" customFormat="1" ht="15">
      <c r="A44" s="127" t="s">
        <v>129</v>
      </c>
      <c r="B44" s="129"/>
      <c r="C44" s="129"/>
      <c r="D44" s="127"/>
    </row>
    <row r="45" spans="1:4" ht="14.25">
      <c r="A45" s="129" t="s">
        <v>130</v>
      </c>
      <c r="B45" s="138">
        <v>0.8</v>
      </c>
      <c r="C45" s="133">
        <v>65</v>
      </c>
      <c r="D45" s="133">
        <f>B45/10*C45</f>
        <v>5.2</v>
      </c>
    </row>
    <row r="46" spans="1:4" ht="14.25">
      <c r="A46" s="129" t="s">
        <v>131</v>
      </c>
      <c r="B46" s="138"/>
      <c r="C46" s="133">
        <v>104</v>
      </c>
      <c r="D46" s="133">
        <f>B46/10*C46</f>
        <v>0</v>
      </c>
    </row>
    <row r="47" spans="1:4" ht="14.25">
      <c r="A47" s="129" t="s">
        <v>132</v>
      </c>
      <c r="B47" s="138"/>
      <c r="C47" s="133">
        <v>60</v>
      </c>
      <c r="D47" s="133">
        <f>B47/10*C47</f>
        <v>0</v>
      </c>
    </row>
    <row r="48" spans="1:4" ht="14.25">
      <c r="A48" s="129" t="s">
        <v>133</v>
      </c>
      <c r="B48" s="138"/>
      <c r="C48" s="133">
        <v>55</v>
      </c>
      <c r="D48" s="133">
        <f>B48/10*C48</f>
        <v>0</v>
      </c>
    </row>
    <row r="49" spans="1:4" ht="14.25">
      <c r="A49" s="129" t="s">
        <v>134</v>
      </c>
      <c r="B49" s="138"/>
      <c r="C49" s="133">
        <v>60</v>
      </c>
      <c r="D49" s="133">
        <f>B49/10*C49</f>
        <v>0</v>
      </c>
    </row>
    <row r="50" spans="1:4" ht="15">
      <c r="A50" s="127" t="s">
        <v>135</v>
      </c>
      <c r="B50" s="135">
        <f>SUM(B45:B49)</f>
        <v>0.8</v>
      </c>
      <c r="C50" s="133"/>
      <c r="D50" s="135">
        <f>D45+D46+D47+D48+D49</f>
        <v>5.2</v>
      </c>
    </row>
    <row r="51" spans="1:4" ht="14.25">
      <c r="A51" s="129" t="s">
        <v>136</v>
      </c>
      <c r="B51" s="138">
        <v>0.2</v>
      </c>
      <c r="C51" s="133">
        <v>15</v>
      </c>
      <c r="D51" s="133">
        <f>B51/10*C51</f>
        <v>0.3</v>
      </c>
    </row>
    <row r="52" spans="1:4" ht="14.25">
      <c r="A52" s="129" t="s">
        <v>137</v>
      </c>
      <c r="B52" s="138"/>
      <c r="C52" s="133">
        <v>3.5</v>
      </c>
      <c r="D52" s="133">
        <f>B52*C52/1000</f>
        <v>0</v>
      </c>
    </row>
    <row r="53" spans="1:4" ht="14.25">
      <c r="A53" s="129" t="s">
        <v>138</v>
      </c>
      <c r="B53" s="138"/>
      <c r="C53" s="133">
        <v>37.5</v>
      </c>
      <c r="D53" s="133">
        <f>B53/10*C53</f>
        <v>0</v>
      </c>
    </row>
    <row r="54" spans="1:4" ht="14.25">
      <c r="A54" s="129" t="s">
        <v>139</v>
      </c>
      <c r="B54" s="138"/>
      <c r="C54" s="133">
        <v>10</v>
      </c>
      <c r="D54" s="133">
        <f>B54/10*C54</f>
        <v>0</v>
      </c>
    </row>
    <row r="55" spans="1:4" ht="14.25">
      <c r="A55" s="129" t="s">
        <v>140</v>
      </c>
      <c r="B55" s="138"/>
      <c r="C55" s="133">
        <v>12</v>
      </c>
      <c r="D55" s="133">
        <f>B55/10*C55</f>
        <v>0</v>
      </c>
    </row>
    <row r="56" spans="1:4" ht="14.25">
      <c r="A56" s="129" t="s">
        <v>141</v>
      </c>
      <c r="B56" s="138"/>
      <c r="C56" s="133">
        <v>9</v>
      </c>
      <c r="D56" s="133">
        <f>B56/10*C56</f>
        <v>0</v>
      </c>
    </row>
    <row r="57" spans="1:4" ht="15">
      <c r="A57" s="127" t="s">
        <v>142</v>
      </c>
      <c r="B57" s="138"/>
      <c r="C57" s="133"/>
      <c r="D57" s="135">
        <f>D50+D51+D52+D53+D54+D55+D56</f>
        <v>5.5</v>
      </c>
    </row>
    <row r="59" spans="1:4" ht="15.75" customHeight="1">
      <c r="A59" s="209" t="s">
        <v>145</v>
      </c>
      <c r="B59" s="209"/>
      <c r="C59" s="209"/>
      <c r="D59" s="209"/>
    </row>
    <row r="60" spans="1:4" s="140" customFormat="1" ht="15">
      <c r="A60" s="122" t="s">
        <v>144</v>
      </c>
      <c r="B60" s="123" t="s">
        <v>122</v>
      </c>
      <c r="C60" s="122" t="s">
        <v>123</v>
      </c>
      <c r="D60" s="122" t="s">
        <v>124</v>
      </c>
    </row>
    <row r="61" spans="1:4" s="140" customFormat="1" ht="15">
      <c r="A61" s="124" t="s">
        <v>125</v>
      </c>
      <c r="B61" s="125" t="s">
        <v>126</v>
      </c>
      <c r="C61" s="126" t="s">
        <v>127</v>
      </c>
      <c r="D61" s="126" t="s">
        <v>128</v>
      </c>
    </row>
    <row r="62" spans="1:4" s="140" customFormat="1" ht="15">
      <c r="A62" s="127" t="s">
        <v>129</v>
      </c>
      <c r="B62" s="129"/>
      <c r="C62" s="129"/>
      <c r="D62" s="127"/>
    </row>
    <row r="63" spans="1:4" ht="14.25">
      <c r="A63" s="129" t="s">
        <v>130</v>
      </c>
      <c r="B63" s="138"/>
      <c r="C63" s="133">
        <v>65</v>
      </c>
      <c r="D63" s="133">
        <f>B63/10*C63</f>
        <v>0</v>
      </c>
    </row>
    <row r="64" spans="1:4" ht="14.25">
      <c r="A64" s="129" t="s">
        <v>131</v>
      </c>
      <c r="B64" s="138"/>
      <c r="C64" s="133">
        <v>104</v>
      </c>
      <c r="D64" s="133">
        <f>B64/10*C64</f>
        <v>0</v>
      </c>
    </row>
    <row r="65" spans="1:4" ht="14.25">
      <c r="A65" s="129" t="s">
        <v>132</v>
      </c>
      <c r="B65" s="138"/>
      <c r="C65" s="133">
        <v>60</v>
      </c>
      <c r="D65" s="133">
        <f>B65/10*C65</f>
        <v>0</v>
      </c>
    </row>
    <row r="66" spans="1:4" ht="14.25">
      <c r="A66" s="129" t="s">
        <v>133</v>
      </c>
      <c r="B66" s="138"/>
      <c r="C66" s="133">
        <v>55</v>
      </c>
      <c r="D66" s="133">
        <f>B66/10*C66</f>
        <v>0</v>
      </c>
    </row>
    <row r="67" spans="1:4" ht="14.25">
      <c r="A67" s="129" t="s">
        <v>134</v>
      </c>
      <c r="B67" s="138"/>
      <c r="C67" s="133">
        <v>60</v>
      </c>
      <c r="D67" s="133">
        <f>B67/10*C67</f>
        <v>0</v>
      </c>
    </row>
    <row r="68" spans="1:4" ht="15">
      <c r="A68" s="127" t="s">
        <v>135</v>
      </c>
      <c r="B68" s="135"/>
      <c r="C68" s="133"/>
      <c r="D68" s="135">
        <f>D63+D64+D65+D66+D67</f>
        <v>0</v>
      </c>
    </row>
    <row r="69" spans="1:4" ht="14.25">
      <c r="A69" s="129" t="s">
        <v>136</v>
      </c>
      <c r="B69" s="138"/>
      <c r="C69" s="133">
        <v>15</v>
      </c>
      <c r="D69" s="133">
        <f>B69/10*C69</f>
        <v>0</v>
      </c>
    </row>
    <row r="70" spans="1:4" ht="14.25">
      <c r="A70" s="129" t="s">
        <v>137</v>
      </c>
      <c r="B70" s="138"/>
      <c r="C70" s="133">
        <v>3.5</v>
      </c>
      <c r="D70" s="133">
        <f>B70*C70/1000</f>
        <v>0</v>
      </c>
    </row>
    <row r="71" spans="1:4" ht="14.25">
      <c r="A71" s="129" t="s">
        <v>138</v>
      </c>
      <c r="B71" s="138"/>
      <c r="C71" s="133">
        <v>37.5</v>
      </c>
      <c r="D71" s="133">
        <f>B71/10*C71</f>
        <v>0</v>
      </c>
    </row>
    <row r="72" spans="1:4" ht="14.25">
      <c r="A72" s="129" t="s">
        <v>139</v>
      </c>
      <c r="B72" s="138"/>
      <c r="C72" s="133">
        <v>10</v>
      </c>
      <c r="D72" s="133">
        <f>B72/10*C72</f>
        <v>0</v>
      </c>
    </row>
    <row r="73" spans="1:4" ht="14.25">
      <c r="A73" s="129" t="s">
        <v>140</v>
      </c>
      <c r="B73" s="138"/>
      <c r="C73" s="133">
        <v>12</v>
      </c>
      <c r="D73" s="133">
        <f>B73/10*C73</f>
        <v>0</v>
      </c>
    </row>
    <row r="74" spans="1:4" ht="14.25">
      <c r="A74" s="129" t="s">
        <v>141</v>
      </c>
      <c r="B74" s="138"/>
      <c r="C74" s="133">
        <v>9</v>
      </c>
      <c r="D74" s="133">
        <f>B74/10*C74</f>
        <v>0</v>
      </c>
    </row>
    <row r="75" spans="1:4" ht="15">
      <c r="A75" s="127" t="s">
        <v>142</v>
      </c>
      <c r="B75" s="138"/>
      <c r="C75" s="133"/>
      <c r="D75" s="135">
        <f>D68+D69+D70+D71+D72+D73+D74</f>
        <v>0</v>
      </c>
    </row>
    <row r="77" spans="1:4" ht="18">
      <c r="A77" s="209" t="s">
        <v>146</v>
      </c>
      <c r="B77" s="209"/>
      <c r="C77" s="209"/>
      <c r="D77" s="209"/>
    </row>
    <row r="78" spans="1:4" s="140" customFormat="1" ht="15">
      <c r="A78" s="122" t="s">
        <v>144</v>
      </c>
      <c r="B78" s="123" t="s">
        <v>122</v>
      </c>
      <c r="C78" s="122" t="s">
        <v>123</v>
      </c>
      <c r="D78" s="122" t="s">
        <v>124</v>
      </c>
    </row>
    <row r="79" spans="1:4" s="140" customFormat="1" ht="15">
      <c r="A79" s="124" t="s">
        <v>125</v>
      </c>
      <c r="B79" s="125" t="s">
        <v>126</v>
      </c>
      <c r="C79" s="126" t="s">
        <v>127</v>
      </c>
      <c r="D79" s="126" t="s">
        <v>128</v>
      </c>
    </row>
    <row r="80" spans="1:4" s="140" customFormat="1" ht="15">
      <c r="A80" s="127" t="s">
        <v>129</v>
      </c>
      <c r="B80" s="127"/>
      <c r="C80" s="127"/>
      <c r="D80" s="127"/>
    </row>
    <row r="81" spans="1:4" ht="14.25">
      <c r="A81" s="129" t="s">
        <v>130</v>
      </c>
      <c r="B81" s="133">
        <f>B63+B45+B27+B9</f>
        <v>191.20000000000002</v>
      </c>
      <c r="C81" s="133">
        <v>65</v>
      </c>
      <c r="D81" s="133">
        <f>B81/10*C81</f>
        <v>1242.8</v>
      </c>
    </row>
    <row r="82" spans="1:4" ht="14.25">
      <c r="A82" s="129" t="s">
        <v>131</v>
      </c>
      <c r="B82" s="133">
        <f>B64+B46+B28+B10</f>
        <v>57.6</v>
      </c>
      <c r="C82" s="133">
        <v>104</v>
      </c>
      <c r="D82" s="133">
        <f>B82/10*C82</f>
        <v>599.04</v>
      </c>
    </row>
    <row r="83" spans="1:4" ht="14.25">
      <c r="A83" s="129" t="s">
        <v>132</v>
      </c>
      <c r="B83" s="133">
        <f>B65+B47+B29+B11</f>
        <v>6.4</v>
      </c>
      <c r="C83" s="133">
        <v>60</v>
      </c>
      <c r="D83" s="133">
        <f>B83/10*C83</f>
        <v>38.4</v>
      </c>
    </row>
    <row r="84" spans="1:4" ht="14.25">
      <c r="A84" s="129" t="s">
        <v>133</v>
      </c>
      <c r="B84" s="133">
        <f>B66+B48+B30+B12</f>
        <v>36.5</v>
      </c>
      <c r="C84" s="133">
        <v>55</v>
      </c>
      <c r="D84" s="133">
        <f>B84/10*C84</f>
        <v>200.75</v>
      </c>
    </row>
    <row r="85" spans="1:4" ht="14.25">
      <c r="A85" s="129" t="s">
        <v>134</v>
      </c>
      <c r="B85" s="133">
        <f>B67+B49+B31+B13</f>
        <v>5.8</v>
      </c>
      <c r="C85" s="133">
        <v>60</v>
      </c>
      <c r="D85" s="133">
        <f>B85/10*C85</f>
        <v>34.8</v>
      </c>
    </row>
    <row r="86" spans="1:4" ht="15">
      <c r="A86" s="127" t="s">
        <v>135</v>
      </c>
      <c r="B86" s="135">
        <f>SUM(B81:B85)</f>
        <v>297.50000000000006</v>
      </c>
      <c r="C86" s="133"/>
      <c r="D86" s="135">
        <f>D81+D82+D83+D84+D85</f>
        <v>2115.79</v>
      </c>
    </row>
    <row r="87" spans="1:4" ht="14.25">
      <c r="A87" s="129" t="s">
        <v>136</v>
      </c>
      <c r="B87" s="133">
        <f aca="true" t="shared" si="1" ref="B87:B92">B69+B51+B33+B15</f>
        <v>1309.2</v>
      </c>
      <c r="C87" s="133">
        <v>15</v>
      </c>
      <c r="D87" s="133">
        <f>B87/10*C87</f>
        <v>1963.8000000000002</v>
      </c>
    </row>
    <row r="88" spans="1:4" ht="14.25">
      <c r="A88" s="129" t="s">
        <v>137</v>
      </c>
      <c r="B88" s="133">
        <f t="shared" si="1"/>
        <v>25100</v>
      </c>
      <c r="C88" s="133">
        <v>3.5</v>
      </c>
      <c r="D88" s="133">
        <f>B88*C88/1000</f>
        <v>87.85</v>
      </c>
    </row>
    <row r="89" spans="1:4" ht="14.25">
      <c r="A89" s="129" t="s">
        <v>138</v>
      </c>
      <c r="B89" s="133">
        <f t="shared" si="1"/>
        <v>0</v>
      </c>
      <c r="C89" s="133">
        <v>37.5</v>
      </c>
      <c r="D89" s="133">
        <f>B89/10*C89</f>
        <v>0</v>
      </c>
    </row>
    <row r="90" spans="1:4" ht="14.25">
      <c r="A90" s="129" t="s">
        <v>139</v>
      </c>
      <c r="B90" s="133">
        <f t="shared" si="1"/>
        <v>0</v>
      </c>
      <c r="C90" s="133">
        <v>10</v>
      </c>
      <c r="D90" s="133">
        <f>B90/10*C90</f>
        <v>0</v>
      </c>
    </row>
    <row r="91" spans="1:4" ht="14.25">
      <c r="A91" s="129" t="s">
        <v>140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141</v>
      </c>
      <c r="B92" s="133">
        <f t="shared" si="1"/>
        <v>0</v>
      </c>
      <c r="C92" s="133">
        <v>9</v>
      </c>
      <c r="D92" s="133">
        <f>B92/10*C92</f>
        <v>0</v>
      </c>
    </row>
    <row r="93" spans="1:4" ht="15">
      <c r="A93" s="127" t="s">
        <v>142</v>
      </c>
      <c r="B93" s="133"/>
      <c r="C93" s="133"/>
      <c r="D93" s="141">
        <f>D86+D87+D88+D89+D90+D91+D92</f>
        <v>4167.4400000000005</v>
      </c>
    </row>
    <row r="95" ht="12.75">
      <c r="A95" s="119" t="s">
        <v>154</v>
      </c>
    </row>
    <row r="97" spans="1:3" ht="12.75">
      <c r="A97" s="142" t="s">
        <v>155</v>
      </c>
      <c r="B97" s="156"/>
      <c r="C97" s="155" t="s">
        <v>185</v>
      </c>
    </row>
    <row r="98" spans="1:4" ht="12.75">
      <c r="A98" s="142" t="s">
        <v>186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67">
      <selection activeCell="F80" sqref="F80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0"/>
      <c r="B1" s="183"/>
      <c r="C1" s="183"/>
      <c r="D1" s="183"/>
      <c r="E1" s="183"/>
      <c r="F1" s="183"/>
      <c r="G1" s="183"/>
      <c r="H1" s="183"/>
      <c r="I1" s="183"/>
    </row>
    <row r="2" spans="1:9" ht="15">
      <c r="A2" s="196" t="s">
        <v>0</v>
      </c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 t="s">
        <v>189</v>
      </c>
      <c r="B3" s="201"/>
      <c r="C3" s="201"/>
      <c r="D3" s="201"/>
      <c r="E3" s="201"/>
      <c r="F3" s="201"/>
      <c r="G3" s="201"/>
      <c r="H3" s="201"/>
      <c r="I3" s="201"/>
    </row>
    <row r="5" spans="1:9" ht="30" customHeight="1">
      <c r="A5" s="202" t="s">
        <v>1</v>
      </c>
      <c r="B5" s="204" t="s">
        <v>2</v>
      </c>
      <c r="C5" s="4" t="s">
        <v>3</v>
      </c>
      <c r="D5" s="11" t="s">
        <v>105</v>
      </c>
      <c r="E5" s="11" t="s">
        <v>111</v>
      </c>
      <c r="F5" s="4" t="s">
        <v>112</v>
      </c>
      <c r="G5" s="18" t="s">
        <v>4</v>
      </c>
      <c r="H5" s="18" t="s">
        <v>4</v>
      </c>
      <c r="I5" s="19" t="s">
        <v>4</v>
      </c>
    </row>
    <row r="6" spans="1:9" ht="35.25" thickBot="1">
      <c r="A6" s="203"/>
      <c r="B6" s="205"/>
      <c r="C6" s="47" t="s">
        <v>161</v>
      </c>
      <c r="D6" s="48" t="s">
        <v>162</v>
      </c>
      <c r="E6" s="48" t="s">
        <v>163</v>
      </c>
      <c r="F6" s="47" t="s">
        <v>163</v>
      </c>
      <c r="G6" s="49" t="s">
        <v>164</v>
      </c>
      <c r="H6" s="49" t="s">
        <v>165</v>
      </c>
      <c r="I6" s="50" t="s">
        <v>166</v>
      </c>
    </row>
    <row r="7" spans="1:9" ht="26.25">
      <c r="A7" s="197">
        <v>1</v>
      </c>
      <c r="B7" s="51" t="s">
        <v>5</v>
      </c>
      <c r="C7" s="52">
        <v>728</v>
      </c>
      <c r="D7" s="53">
        <v>697</v>
      </c>
      <c r="E7" s="53">
        <v>516</v>
      </c>
      <c r="F7" s="54">
        <v>516</v>
      </c>
      <c r="G7" s="55">
        <f>F7/E7*100</f>
        <v>100</v>
      </c>
      <c r="H7" s="56">
        <f>F7/D7*100</f>
        <v>74.03156384505021</v>
      </c>
      <c r="I7" s="57">
        <f>F7/C7*100</f>
        <v>70.87912087912088</v>
      </c>
    </row>
    <row r="8" spans="1:9" ht="15">
      <c r="A8" s="198"/>
      <c r="B8" s="7" t="s">
        <v>6</v>
      </c>
      <c r="C8" s="6">
        <v>6</v>
      </c>
      <c r="D8" s="10">
        <v>-2</v>
      </c>
      <c r="E8" s="10">
        <v>1</v>
      </c>
      <c r="F8" s="6">
        <v>2</v>
      </c>
      <c r="G8" s="20">
        <f>F8/E8*100</f>
        <v>200</v>
      </c>
      <c r="H8" s="21">
        <f aca="true" t="shared" si="0" ref="H8:H74">F8/D8*100</f>
        <v>-100</v>
      </c>
      <c r="I8" s="58">
        <f aca="true" t="shared" si="1" ref="I8:I74">F8/C8*100</f>
        <v>33.33333333333333</v>
      </c>
    </row>
    <row r="9" spans="1:9" ht="15">
      <c r="A9" s="198"/>
      <c r="B9" s="40" t="s">
        <v>108</v>
      </c>
      <c r="C9" s="41">
        <v>0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199"/>
      <c r="B10" s="59" t="s">
        <v>7</v>
      </c>
      <c r="C10" s="60">
        <v>38</v>
      </c>
      <c r="D10" s="61">
        <v>2</v>
      </c>
      <c r="E10" s="61">
        <v>2</v>
      </c>
      <c r="F10" s="60">
        <v>-9</v>
      </c>
      <c r="G10" s="62">
        <f aca="true" t="shared" si="2" ref="G10:G75">F10/E10*100</f>
        <v>-450</v>
      </c>
      <c r="H10" s="63">
        <f t="shared" si="0"/>
        <v>-450</v>
      </c>
      <c r="I10" s="64">
        <f t="shared" si="1"/>
        <v>-23.684210526315788</v>
      </c>
    </row>
    <row r="11" spans="1:9" ht="15">
      <c r="A11" s="197">
        <v>2</v>
      </c>
      <c r="B11" s="65" t="s">
        <v>8</v>
      </c>
      <c r="C11" s="52">
        <v>452</v>
      </c>
      <c r="D11" s="53">
        <v>460</v>
      </c>
      <c r="E11" s="53">
        <v>303</v>
      </c>
      <c r="F11" s="53">
        <v>303</v>
      </c>
      <c r="G11" s="55">
        <f t="shared" si="2"/>
        <v>100</v>
      </c>
      <c r="H11" s="56">
        <f t="shared" si="0"/>
        <v>65.8695652173913</v>
      </c>
      <c r="I11" s="57">
        <f t="shared" si="1"/>
        <v>67.03539823008849</v>
      </c>
    </row>
    <row r="12" spans="1:9" ht="15">
      <c r="A12" s="198"/>
      <c r="B12" s="7" t="s">
        <v>9</v>
      </c>
      <c r="C12" s="6">
        <v>432</v>
      </c>
      <c r="D12" s="10">
        <v>405</v>
      </c>
      <c r="E12" s="10">
        <v>294</v>
      </c>
      <c r="F12" s="10">
        <v>294</v>
      </c>
      <c r="G12" s="20">
        <f t="shared" si="2"/>
        <v>100</v>
      </c>
      <c r="H12" s="21">
        <f t="shared" si="0"/>
        <v>72.5925925925926</v>
      </c>
      <c r="I12" s="58">
        <f t="shared" si="1"/>
        <v>68.05555555555556</v>
      </c>
    </row>
    <row r="13" spans="1:9" ht="15">
      <c r="A13" s="198"/>
      <c r="B13" s="7" t="s">
        <v>10</v>
      </c>
      <c r="C13" s="6">
        <v>20</v>
      </c>
      <c r="D13" s="10">
        <v>15</v>
      </c>
      <c r="E13" s="10">
        <v>9</v>
      </c>
      <c r="F13" s="10">
        <v>9</v>
      </c>
      <c r="G13" s="20">
        <f t="shared" si="2"/>
        <v>100</v>
      </c>
      <c r="H13" s="21">
        <f t="shared" si="0"/>
        <v>60</v>
      </c>
      <c r="I13" s="58">
        <f t="shared" si="1"/>
        <v>45</v>
      </c>
    </row>
    <row r="14" spans="1:9" ht="15">
      <c r="A14" s="198"/>
      <c r="B14" s="7" t="s">
        <v>11</v>
      </c>
      <c r="C14" s="6">
        <v>8</v>
      </c>
      <c r="D14" s="10">
        <v>5</v>
      </c>
      <c r="E14" s="10">
        <v>5</v>
      </c>
      <c r="F14" s="10">
        <v>5</v>
      </c>
      <c r="G14" s="20">
        <f t="shared" si="2"/>
        <v>100</v>
      </c>
      <c r="H14" s="21">
        <f t="shared" si="0"/>
        <v>100</v>
      </c>
      <c r="I14" s="58">
        <f t="shared" si="1"/>
        <v>62.5</v>
      </c>
    </row>
    <row r="15" spans="1:9" ht="26.25">
      <c r="A15" s="198"/>
      <c r="B15" s="8" t="s">
        <v>12</v>
      </c>
      <c r="C15" s="6">
        <v>399</v>
      </c>
      <c r="D15" s="10">
        <v>408</v>
      </c>
      <c r="E15" s="10">
        <v>299</v>
      </c>
      <c r="F15" s="10">
        <v>299</v>
      </c>
      <c r="G15" s="20">
        <f t="shared" si="2"/>
        <v>100</v>
      </c>
      <c r="H15" s="21">
        <f t="shared" si="0"/>
        <v>73.2843137254902</v>
      </c>
      <c r="I15" s="58">
        <f t="shared" si="1"/>
        <v>74.93734335839599</v>
      </c>
    </row>
    <row r="16" spans="1:9" ht="26.25">
      <c r="A16" s="198"/>
      <c r="B16" s="24" t="s">
        <v>13</v>
      </c>
      <c r="C16" s="25">
        <f>C14/C15</f>
        <v>0.020050125313283207</v>
      </c>
      <c r="D16" s="26">
        <f>D14/D15</f>
        <v>0.012254901960784314</v>
      </c>
      <c r="E16" s="26">
        <f>E14/E15</f>
        <v>0.016722408026755852</v>
      </c>
      <c r="F16" s="27">
        <f>F14/F15</f>
        <v>0.016722408026755852</v>
      </c>
      <c r="G16" s="20">
        <f t="shared" si="2"/>
        <v>100</v>
      </c>
      <c r="H16" s="21">
        <f t="shared" si="0"/>
        <v>136.45484949832775</v>
      </c>
      <c r="I16" s="58">
        <f t="shared" si="1"/>
        <v>83.40301003344482</v>
      </c>
    </row>
    <row r="17" spans="1:9" ht="15.75" thickBot="1">
      <c r="A17" s="199"/>
      <c r="B17" s="66" t="s">
        <v>14</v>
      </c>
      <c r="C17" s="67">
        <f>C13/C15</f>
        <v>0.05012531328320802</v>
      </c>
      <c r="D17" s="68">
        <f>D13/D15</f>
        <v>0.03676470588235294</v>
      </c>
      <c r="E17" s="68">
        <f>E13/E15</f>
        <v>0.030100334448160536</v>
      </c>
      <c r="F17" s="69">
        <f>F13/F15</f>
        <v>0.030100334448160536</v>
      </c>
      <c r="G17" s="62">
        <f t="shared" si="2"/>
        <v>100</v>
      </c>
      <c r="H17" s="63">
        <f t="shared" si="0"/>
        <v>81.87290969899665</v>
      </c>
      <c r="I17" s="64">
        <f t="shared" si="1"/>
        <v>60.050167224080276</v>
      </c>
    </row>
    <row r="18" spans="1:9" ht="15">
      <c r="A18" s="197">
        <v>3</v>
      </c>
      <c r="B18" s="65" t="s">
        <v>15</v>
      </c>
      <c r="C18" s="52">
        <v>18500</v>
      </c>
      <c r="D18" s="53">
        <v>16652</v>
      </c>
      <c r="E18" s="53">
        <v>17960</v>
      </c>
      <c r="F18" s="54">
        <v>17960</v>
      </c>
      <c r="G18" s="55">
        <f t="shared" si="2"/>
        <v>100</v>
      </c>
      <c r="H18" s="56">
        <f t="shared" si="0"/>
        <v>107.8549123228441</v>
      </c>
      <c r="I18" s="57">
        <f t="shared" si="1"/>
        <v>97.08108108108108</v>
      </c>
    </row>
    <row r="19" spans="1:9" ht="26.25" thickBot="1">
      <c r="A19" s="199"/>
      <c r="B19" s="70" t="s">
        <v>16</v>
      </c>
      <c r="C19" s="71">
        <f>C18/C12/6*1000</f>
        <v>7137.3456790123455</v>
      </c>
      <c r="D19" s="72">
        <f>D18/D12/6*1000</f>
        <v>6852.674897119342</v>
      </c>
      <c r="E19" s="72">
        <f>E18/E12/6*1000</f>
        <v>10181.405895691609</v>
      </c>
      <c r="F19" s="73">
        <f>F18/F12/6*1000</f>
        <v>10181.405895691609</v>
      </c>
      <c r="G19" s="62">
        <f t="shared" si="2"/>
        <v>100</v>
      </c>
      <c r="H19" s="63">
        <f t="shared" si="0"/>
        <v>148.57564452636686</v>
      </c>
      <c r="I19" s="64">
        <f t="shared" si="1"/>
        <v>142.64975179260892</v>
      </c>
    </row>
    <row r="20" spans="1:9" ht="26.25">
      <c r="A20" s="197">
        <v>4</v>
      </c>
      <c r="B20" s="51" t="s">
        <v>20</v>
      </c>
      <c r="C20" s="52">
        <v>45300</v>
      </c>
      <c r="D20" s="53">
        <v>28961.9</v>
      </c>
      <c r="E20" s="53">
        <v>26420.6</v>
      </c>
      <c r="F20" s="74">
        <v>26420.6</v>
      </c>
      <c r="G20" s="55">
        <f t="shared" si="2"/>
        <v>100</v>
      </c>
      <c r="H20" s="56">
        <f t="shared" si="0"/>
        <v>91.22536850137594</v>
      </c>
      <c r="I20" s="57">
        <f t="shared" si="1"/>
        <v>58.323620309050774</v>
      </c>
    </row>
    <row r="21" spans="1:9" ht="15.75" thickBot="1">
      <c r="A21" s="199"/>
      <c r="B21" s="75" t="s">
        <v>17</v>
      </c>
      <c r="C21" s="76">
        <f>C20/C7/6*1000</f>
        <v>10370.87912087912</v>
      </c>
      <c r="D21" s="77">
        <f>D20/D7/6*1000</f>
        <v>6925.370636059302</v>
      </c>
      <c r="E21" s="77">
        <f>E20/E7/6*1000</f>
        <v>8533.785529715762</v>
      </c>
      <c r="F21" s="78">
        <f>F20/F7/6*1000</f>
        <v>8533.785529715762</v>
      </c>
      <c r="G21" s="62">
        <f t="shared" si="2"/>
        <v>100</v>
      </c>
      <c r="H21" s="63">
        <f t="shared" si="0"/>
        <v>123.22496481678107</v>
      </c>
      <c r="I21" s="79">
        <f t="shared" si="1"/>
        <v>82.28603795540496</v>
      </c>
    </row>
    <row r="22" spans="1:9" ht="39">
      <c r="A22" s="197">
        <v>5</v>
      </c>
      <c r="B22" s="80" t="s">
        <v>18</v>
      </c>
      <c r="C22" s="52">
        <v>45</v>
      </c>
      <c r="D22" s="53">
        <v>26</v>
      </c>
      <c r="E22" s="53">
        <v>15</v>
      </c>
      <c r="F22" s="74">
        <v>11</v>
      </c>
      <c r="G22" s="55">
        <f t="shared" si="2"/>
        <v>73.33333333333333</v>
      </c>
      <c r="H22" s="56">
        <f t="shared" si="0"/>
        <v>42.30769230769231</v>
      </c>
      <c r="I22" s="81">
        <f t="shared" si="1"/>
        <v>24.444444444444443</v>
      </c>
    </row>
    <row r="23" spans="1:9" ht="27" thickBot="1">
      <c r="A23" s="199"/>
      <c r="B23" s="82" t="s">
        <v>21</v>
      </c>
      <c r="C23" s="71">
        <f>C22/C7*100</f>
        <v>6.181318681318682</v>
      </c>
      <c r="D23" s="72">
        <f>D22/D7*100</f>
        <v>3.7302725968436152</v>
      </c>
      <c r="E23" s="72">
        <f>E22/E7*100</f>
        <v>2.9069767441860463</v>
      </c>
      <c r="F23" s="83">
        <f>F22/F7*100</f>
        <v>2.131782945736434</v>
      </c>
      <c r="G23" s="62">
        <f t="shared" si="2"/>
        <v>73.33333333333333</v>
      </c>
      <c r="H23" s="63">
        <f t="shared" si="0"/>
        <v>57.14818127608825</v>
      </c>
      <c r="I23" s="79">
        <f t="shared" si="1"/>
        <v>34.487510766580534</v>
      </c>
    </row>
    <row r="24" spans="1:9" ht="36.75" customHeight="1">
      <c r="A24" s="206">
        <v>6</v>
      </c>
      <c r="B24" s="99" t="s">
        <v>19</v>
      </c>
      <c r="C24" s="96">
        <f>C25+C26+C27+C28+C29+C30+C31+C32+C33</f>
        <v>0</v>
      </c>
      <c r="D24" s="97">
        <f>D25+D26+D27+D28+D29+D30+D31+D32+D33</f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7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7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7"/>
      <c r="B27" s="7" t="s">
        <v>158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7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7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7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26.25">
      <c r="A31" s="207"/>
      <c r="B31" s="8" t="s">
        <v>27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7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7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7"/>
      <c r="B34" s="29" t="s">
        <v>30</v>
      </c>
      <c r="C34" s="33">
        <f>SUM(C35:C43)</f>
        <v>0</v>
      </c>
      <c r="D34" s="34">
        <f>SUM(D35:D43)</f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7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7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7"/>
      <c r="B37" s="7" t="s">
        <v>158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7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7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7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7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7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7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7"/>
      <c r="B44" s="24" t="s">
        <v>39</v>
      </c>
      <c r="C44" s="33">
        <f>SUM(C45:C47)</f>
        <v>18405.8</v>
      </c>
      <c r="D44" s="34">
        <f>SUM(D45:D47)</f>
        <v>11220.7</v>
      </c>
      <c r="E44" s="34">
        <f>SUM(E45:E47)</f>
        <v>10892.3</v>
      </c>
      <c r="F44" s="34">
        <f>SUM(F45:F47)</f>
        <v>10892.394999999999</v>
      </c>
      <c r="G44" s="20">
        <f t="shared" si="2"/>
        <v>100.00087217575717</v>
      </c>
      <c r="H44" s="21">
        <f t="shared" si="0"/>
        <v>97.07411302325166</v>
      </c>
      <c r="I44" s="84">
        <f t="shared" si="1"/>
        <v>59.17914461745754</v>
      </c>
    </row>
    <row r="45" spans="1:9" ht="15">
      <c r="A45" s="207"/>
      <c r="B45" s="7" t="s">
        <v>153</v>
      </c>
      <c r="C45" s="6">
        <v>1761.8</v>
      </c>
      <c r="D45" s="10">
        <v>852.7</v>
      </c>
      <c r="E45" s="10">
        <v>799.8</v>
      </c>
      <c r="F45" s="34">
        <f>'2 вал.прод'!D21</f>
        <v>799.7999999999998</v>
      </c>
      <c r="G45" s="20">
        <f t="shared" si="2"/>
        <v>99.99999999999999</v>
      </c>
      <c r="H45" s="21">
        <f t="shared" si="0"/>
        <v>93.79617685000584</v>
      </c>
      <c r="I45" s="84">
        <f t="shared" si="1"/>
        <v>45.396753320467695</v>
      </c>
    </row>
    <row r="46" spans="1:9" ht="15">
      <c r="A46" s="207"/>
      <c r="B46" s="7" t="s">
        <v>40</v>
      </c>
      <c r="C46" s="6">
        <v>0</v>
      </c>
      <c r="D46" s="10">
        <v>547.24</v>
      </c>
      <c r="E46" s="10">
        <v>40.5</v>
      </c>
      <c r="F46" s="34">
        <f>'2 вал.прод'!D57</f>
        <v>40.550000000000004</v>
      </c>
      <c r="G46" s="20">
        <f t="shared" si="2"/>
        <v>100.12345679012347</v>
      </c>
      <c r="H46" s="21">
        <f t="shared" si="0"/>
        <v>7.409911556172795</v>
      </c>
      <c r="I46" s="84" t="e">
        <f t="shared" si="1"/>
        <v>#DIV/0!</v>
      </c>
    </row>
    <row r="47" spans="1:9" ht="15">
      <c r="A47" s="207"/>
      <c r="B47" s="7" t="s">
        <v>41</v>
      </c>
      <c r="C47" s="6">
        <v>16644</v>
      </c>
      <c r="D47" s="10">
        <v>9820.76</v>
      </c>
      <c r="E47" s="10">
        <v>10052</v>
      </c>
      <c r="F47" s="34">
        <f>'2 вал.прод'!D39</f>
        <v>10052.044999999998</v>
      </c>
      <c r="G47" s="20">
        <f t="shared" si="2"/>
        <v>100.00044767210503</v>
      </c>
      <c r="H47" s="21">
        <f t="shared" si="0"/>
        <v>102.35506213368413</v>
      </c>
      <c r="I47" s="84">
        <f t="shared" si="1"/>
        <v>60.39440639269406</v>
      </c>
    </row>
    <row r="48" spans="1:9" ht="15">
      <c r="A48" s="207"/>
      <c r="B48" s="28" t="s">
        <v>42</v>
      </c>
      <c r="C48" s="33">
        <f>C44+C34</f>
        <v>18405.8</v>
      </c>
      <c r="D48" s="34">
        <f>D44+D34</f>
        <v>11220.7</v>
      </c>
      <c r="E48" s="34">
        <f>E44+E34</f>
        <v>10892.3</v>
      </c>
      <c r="F48" s="30">
        <f>F44+F34</f>
        <v>10892.394999999999</v>
      </c>
      <c r="G48" s="20">
        <f t="shared" si="2"/>
        <v>100.00087217575717</v>
      </c>
      <c r="H48" s="21">
        <f t="shared" si="0"/>
        <v>97.07411302325166</v>
      </c>
      <c r="I48" s="84">
        <f t="shared" si="1"/>
        <v>59.17914461745754</v>
      </c>
    </row>
    <row r="49" spans="1:9" ht="15">
      <c r="A49" s="207"/>
      <c r="B49" s="29" t="s">
        <v>17</v>
      </c>
      <c r="C49" s="22">
        <f>C48/C7/6*1000</f>
        <v>4213.782051282052</v>
      </c>
      <c r="D49" s="23">
        <f>D48/D7/6*1000</f>
        <v>2683.0942132950745</v>
      </c>
      <c r="E49" s="23">
        <f>E48/E7/6*1000</f>
        <v>3518.1847545219634</v>
      </c>
      <c r="F49" s="32">
        <f>F48/F7/6*1000</f>
        <v>3518.215439276485</v>
      </c>
      <c r="G49" s="20">
        <f t="shared" si="2"/>
        <v>100.00087217575717</v>
      </c>
      <c r="H49" s="21">
        <f t="shared" si="0"/>
        <v>131.12530383179532</v>
      </c>
      <c r="I49" s="84">
        <f t="shared" si="1"/>
        <v>83.49305674711061</v>
      </c>
    </row>
    <row r="50" spans="1:9" ht="15">
      <c r="A50" s="207"/>
      <c r="B50" s="40" t="s">
        <v>117</v>
      </c>
      <c r="C50" s="44"/>
      <c r="D50" s="45"/>
      <c r="E50" s="45">
        <v>4000</v>
      </c>
      <c r="F50" s="46">
        <f>'2 вал.прод'!D87</f>
        <v>5198.700000000001</v>
      </c>
      <c r="G50" s="20">
        <f>F50/E50*100</f>
        <v>129.9675</v>
      </c>
      <c r="H50" s="21" t="e">
        <f>F50/D50*100</f>
        <v>#DIV/0!</v>
      </c>
      <c r="I50" s="84" t="e">
        <f>F50/C50*100</f>
        <v>#DIV/0!</v>
      </c>
    </row>
    <row r="51" spans="1:9" ht="15.75" thickBot="1">
      <c r="A51" s="208"/>
      <c r="B51" s="85" t="s">
        <v>118</v>
      </c>
      <c r="C51" s="86"/>
      <c r="D51" s="87"/>
      <c r="E51" s="87">
        <v>4000</v>
      </c>
      <c r="F51" s="88">
        <f>'2 вал.прод'!D86</f>
        <v>5512.2699999999995</v>
      </c>
      <c r="G51" s="62">
        <f>F51/E51*100</f>
        <v>137.80674999999997</v>
      </c>
      <c r="H51" s="63" t="e">
        <f>F51/D51*100</f>
        <v>#DIV/0!</v>
      </c>
      <c r="I51" s="79" t="e">
        <f>F51/C51*100</f>
        <v>#DIV/0!</v>
      </c>
    </row>
    <row r="52" spans="1:9" ht="26.25">
      <c r="A52" s="197">
        <v>7</v>
      </c>
      <c r="B52" s="89" t="s">
        <v>43</v>
      </c>
      <c r="C52" s="90">
        <f>C48/C53</f>
        <v>55.43915662650602</v>
      </c>
      <c r="D52" s="91">
        <f>D48/D53</f>
        <v>44.3505928853755</v>
      </c>
      <c r="E52" s="91">
        <f>E48/E53</f>
        <v>43.05256916996047</v>
      </c>
      <c r="F52" s="92">
        <f>F48/F53</f>
        <v>43.052944664031614</v>
      </c>
      <c r="G52" s="55">
        <f t="shared" si="2"/>
        <v>100.00087217575717</v>
      </c>
      <c r="H52" s="56">
        <f t="shared" si="0"/>
        <v>97.07411302325164</v>
      </c>
      <c r="I52" s="81">
        <f t="shared" si="1"/>
        <v>77.65800795650554</v>
      </c>
    </row>
    <row r="53" spans="1:9" ht="52.5" thickBot="1">
      <c r="A53" s="199"/>
      <c r="B53" s="93" t="s">
        <v>44</v>
      </c>
      <c r="C53" s="60">
        <v>332</v>
      </c>
      <c r="D53" s="61">
        <v>253</v>
      </c>
      <c r="E53" s="61">
        <v>253</v>
      </c>
      <c r="F53" s="61">
        <v>253</v>
      </c>
      <c r="G53" s="62">
        <f t="shared" si="2"/>
        <v>100</v>
      </c>
      <c r="H53" s="63">
        <f t="shared" si="0"/>
        <v>100</v>
      </c>
      <c r="I53" s="79">
        <f t="shared" si="1"/>
        <v>76.20481927710844</v>
      </c>
    </row>
    <row r="54" spans="1:9" ht="15">
      <c r="A54" s="197">
        <v>8</v>
      </c>
      <c r="B54" s="94" t="s">
        <v>45</v>
      </c>
      <c r="C54" s="52">
        <v>4722</v>
      </c>
      <c r="D54" s="53">
        <v>7551</v>
      </c>
      <c r="E54" s="53">
        <v>7600</v>
      </c>
      <c r="F54" s="53">
        <v>7600</v>
      </c>
      <c r="G54" s="55">
        <f t="shared" si="2"/>
        <v>100</v>
      </c>
      <c r="H54" s="56">
        <f t="shared" si="0"/>
        <v>100.64892067275856</v>
      </c>
      <c r="I54" s="81">
        <f t="shared" si="1"/>
        <v>160.9487505294367</v>
      </c>
    </row>
    <row r="55" spans="1:9" ht="15.75" thickBot="1">
      <c r="A55" s="199"/>
      <c r="B55" s="75" t="s">
        <v>17</v>
      </c>
      <c r="C55" s="71">
        <f>C54/C7/6*1000</f>
        <v>1081.043956043956</v>
      </c>
      <c r="D55" s="72">
        <f>D54/D7/6*1000</f>
        <v>1805.5954088952656</v>
      </c>
      <c r="E55" s="72">
        <f>E54/E7/6*1000</f>
        <v>2454.780361757106</v>
      </c>
      <c r="F55" s="83">
        <f>F54/F7/6*1000</f>
        <v>2454.780361757106</v>
      </c>
      <c r="G55" s="62">
        <f t="shared" si="2"/>
        <v>100</v>
      </c>
      <c r="H55" s="63">
        <f t="shared" si="0"/>
        <v>135.95406532735026</v>
      </c>
      <c r="I55" s="79">
        <f t="shared" si="1"/>
        <v>227.07498136711223</v>
      </c>
    </row>
    <row r="56" spans="1:9" ht="15">
      <c r="A56" s="197">
        <v>9</v>
      </c>
      <c r="B56" s="95" t="s">
        <v>46</v>
      </c>
      <c r="C56" s="96">
        <f>C58+C66+C67+C68+C69+C72+C73+C74+C75+C76+C77+C78</f>
        <v>341.5</v>
      </c>
      <c r="D56" s="97">
        <f>D58+D66+D67+D68+D69+D72+D73+D74+D75+D76+D77+D78</f>
        <v>1789</v>
      </c>
      <c r="E56" s="97">
        <f>E58+E66+E67+E68+E69+E72+E73+E74+E75+E76+E77+E78</f>
        <v>2281.3</v>
      </c>
      <c r="F56" s="98">
        <f>F58+F66+F67+F68+F69+F72+F73+F74+F75+F76+F77+F78</f>
        <v>2403</v>
      </c>
      <c r="G56" s="55">
        <f t="shared" si="2"/>
        <v>105.33467759610748</v>
      </c>
      <c r="H56" s="56">
        <f t="shared" si="0"/>
        <v>134.32084963666853</v>
      </c>
      <c r="I56" s="81">
        <f t="shared" si="1"/>
        <v>703.6603221083456</v>
      </c>
    </row>
    <row r="57" spans="1:9" ht="15">
      <c r="A57" s="198"/>
      <c r="B57" s="29" t="s">
        <v>17</v>
      </c>
      <c r="C57" s="22">
        <f>C56/C7*1000/6</f>
        <v>78.18223443223444</v>
      </c>
      <c r="D57" s="23">
        <f>D56/D7*1000/6</f>
        <v>427.7857484457198</v>
      </c>
      <c r="E57" s="23">
        <f>E56/E7*1000/6</f>
        <v>736.8540051679588</v>
      </c>
      <c r="F57" s="32">
        <f>F56/F7*1000/6</f>
        <v>776.1627906976745</v>
      </c>
      <c r="G57" s="20">
        <f t="shared" si="2"/>
        <v>105.33467759610747</v>
      </c>
      <c r="H57" s="21">
        <f t="shared" si="0"/>
        <v>181.43727169914334</v>
      </c>
      <c r="I57" s="84">
        <f t="shared" si="1"/>
        <v>992.761074602472</v>
      </c>
    </row>
    <row r="58" spans="1:9" ht="15">
      <c r="A58" s="198"/>
      <c r="B58" s="29" t="s">
        <v>47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8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8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8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8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8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8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8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8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8"/>
      <c r="B67" s="7" t="s">
        <v>56</v>
      </c>
      <c r="C67" s="6">
        <v>35.5</v>
      </c>
      <c r="D67" s="10">
        <v>885</v>
      </c>
      <c r="E67" s="10">
        <v>925</v>
      </c>
      <c r="F67" s="13">
        <v>925</v>
      </c>
      <c r="G67" s="20">
        <f t="shared" si="2"/>
        <v>100</v>
      </c>
      <c r="H67" s="21">
        <f t="shared" si="0"/>
        <v>104.51977401129943</v>
      </c>
      <c r="I67" s="84">
        <f t="shared" si="1"/>
        <v>2605.6338028169016</v>
      </c>
    </row>
    <row r="68" spans="1:9" ht="15">
      <c r="A68" s="198"/>
      <c r="B68" s="7" t="s">
        <v>57</v>
      </c>
      <c r="C68" s="6">
        <v>0</v>
      </c>
      <c r="D68" s="10">
        <v>244</v>
      </c>
      <c r="E68" s="10">
        <v>250</v>
      </c>
      <c r="F68" s="13">
        <v>250</v>
      </c>
      <c r="G68" s="20">
        <f t="shared" si="2"/>
        <v>100</v>
      </c>
      <c r="H68" s="21">
        <f t="shared" si="0"/>
        <v>102.45901639344261</v>
      </c>
      <c r="I68" s="84" t="e">
        <f t="shared" si="1"/>
        <v>#DIV/0!</v>
      </c>
    </row>
    <row r="69" spans="1:9" ht="15">
      <c r="A69" s="198"/>
      <c r="B69" s="29" t="s">
        <v>58</v>
      </c>
      <c r="C69" s="33">
        <f>C70+C71</f>
        <v>300</v>
      </c>
      <c r="D69" s="34">
        <f>D70+D71</f>
        <v>621</v>
      </c>
      <c r="E69" s="34">
        <f>E70+E71</f>
        <v>1040</v>
      </c>
      <c r="F69" s="30">
        <f>F70+F71</f>
        <v>1040</v>
      </c>
      <c r="G69" s="20">
        <f t="shared" si="2"/>
        <v>100</v>
      </c>
      <c r="H69" s="21">
        <f t="shared" si="0"/>
        <v>167.4718196457327</v>
      </c>
      <c r="I69" s="84">
        <f t="shared" si="1"/>
        <v>346.6666666666667</v>
      </c>
    </row>
    <row r="70" spans="1:9" ht="15">
      <c r="A70" s="198"/>
      <c r="B70" s="7" t="s">
        <v>59</v>
      </c>
      <c r="C70" s="6">
        <v>200</v>
      </c>
      <c r="D70" s="10">
        <v>425</v>
      </c>
      <c r="E70" s="10">
        <v>640</v>
      </c>
      <c r="F70" s="13">
        <v>640</v>
      </c>
      <c r="G70" s="20">
        <f t="shared" si="2"/>
        <v>100</v>
      </c>
      <c r="H70" s="21">
        <f t="shared" si="0"/>
        <v>150.58823529411765</v>
      </c>
      <c r="I70" s="84">
        <f t="shared" si="1"/>
        <v>320</v>
      </c>
    </row>
    <row r="71" spans="1:9" ht="15">
      <c r="A71" s="198"/>
      <c r="B71" s="7" t="s">
        <v>60</v>
      </c>
      <c r="C71" s="6">
        <v>100</v>
      </c>
      <c r="D71" s="15">
        <v>196</v>
      </c>
      <c r="E71" s="10">
        <v>400</v>
      </c>
      <c r="F71" s="13">
        <v>400</v>
      </c>
      <c r="G71" s="20">
        <f t="shared" si="2"/>
        <v>100</v>
      </c>
      <c r="H71" s="21">
        <f t="shared" si="0"/>
        <v>204.08163265306123</v>
      </c>
      <c r="I71" s="84">
        <f t="shared" si="1"/>
        <v>400</v>
      </c>
    </row>
    <row r="72" spans="1:9" ht="15">
      <c r="A72" s="198"/>
      <c r="B72" s="7" t="s">
        <v>61</v>
      </c>
      <c r="C72" s="6">
        <v>1</v>
      </c>
      <c r="D72" s="10">
        <v>1.5</v>
      </c>
      <c r="E72" s="10">
        <v>2</v>
      </c>
      <c r="F72" s="13">
        <v>2</v>
      </c>
      <c r="G72" s="20">
        <f t="shared" si="2"/>
        <v>100</v>
      </c>
      <c r="H72" s="21">
        <f t="shared" si="0"/>
        <v>133.33333333333331</v>
      </c>
      <c r="I72" s="84">
        <f t="shared" si="1"/>
        <v>200</v>
      </c>
    </row>
    <row r="73" spans="1:9" ht="15">
      <c r="A73" s="198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8"/>
      <c r="B74" s="7" t="s">
        <v>63</v>
      </c>
      <c r="C74" s="6">
        <v>3</v>
      </c>
      <c r="D74" s="10">
        <v>36.5</v>
      </c>
      <c r="E74" s="10">
        <v>25</v>
      </c>
      <c r="F74" s="10">
        <v>25</v>
      </c>
      <c r="G74" s="20">
        <f t="shared" si="2"/>
        <v>100</v>
      </c>
      <c r="H74" s="21">
        <f t="shared" si="0"/>
        <v>68.4931506849315</v>
      </c>
      <c r="I74" s="84">
        <f t="shared" si="1"/>
        <v>833.3333333333334</v>
      </c>
    </row>
    <row r="75" spans="1:9" ht="15">
      <c r="A75" s="198"/>
      <c r="B75" s="7" t="s">
        <v>64</v>
      </c>
      <c r="C75" s="6"/>
      <c r="D75" s="10"/>
      <c r="E75" s="10">
        <v>39</v>
      </c>
      <c r="F75" s="13">
        <v>161</v>
      </c>
      <c r="G75" s="20">
        <f t="shared" si="2"/>
        <v>412.8205128205129</v>
      </c>
      <c r="H75" s="21" t="e">
        <f aca="true" t="shared" si="3" ref="H75:H119">F75/D75*100</f>
        <v>#DIV/0!</v>
      </c>
      <c r="I75" s="84" t="e">
        <f aca="true" t="shared" si="4" ref="I75:I119">F75/C75*100</f>
        <v>#DIV/0!</v>
      </c>
    </row>
    <row r="76" spans="1:9" ht="15">
      <c r="A76" s="198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8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199"/>
      <c r="B78" s="59" t="s">
        <v>179</v>
      </c>
      <c r="C78" s="60">
        <v>2</v>
      </c>
      <c r="D78" s="61">
        <v>1</v>
      </c>
      <c r="E78" s="61">
        <v>0.3</v>
      </c>
      <c r="F78" s="60">
        <v>0</v>
      </c>
      <c r="G78" s="62">
        <f t="shared" si="5"/>
        <v>0</v>
      </c>
      <c r="H78" s="63">
        <f t="shared" si="3"/>
        <v>0</v>
      </c>
      <c r="I78" s="79">
        <f t="shared" si="4"/>
        <v>0</v>
      </c>
    </row>
    <row r="79" spans="1:10" ht="39">
      <c r="A79" s="193">
        <v>10</v>
      </c>
      <c r="B79" s="99" t="s">
        <v>67</v>
      </c>
      <c r="C79" s="96">
        <f>C80+C81</f>
        <v>554</v>
      </c>
      <c r="D79" s="97">
        <f>D80+D81</f>
        <v>1308.7</v>
      </c>
      <c r="E79" s="97">
        <f>E80+E81</f>
        <v>1107</v>
      </c>
      <c r="F79" s="100">
        <f>F80+F81</f>
        <v>1230</v>
      </c>
      <c r="G79" s="55">
        <f t="shared" si="5"/>
        <v>111.11111111111111</v>
      </c>
      <c r="H79" s="56">
        <f t="shared" si="3"/>
        <v>93.98639871628333</v>
      </c>
      <c r="I79" s="81">
        <f t="shared" si="4"/>
        <v>222.0216606498195</v>
      </c>
      <c r="J79" s="3"/>
    </row>
    <row r="80" spans="1:10" ht="15">
      <c r="A80" s="194"/>
      <c r="B80" s="7" t="s">
        <v>68</v>
      </c>
      <c r="C80" s="6">
        <v>0</v>
      </c>
      <c r="D80" s="10">
        <v>201.7</v>
      </c>
      <c r="E80" s="10">
        <v>0</v>
      </c>
      <c r="F80" s="16">
        <v>50</v>
      </c>
      <c r="G80" s="20" t="e">
        <f t="shared" si="5"/>
        <v>#DIV/0!</v>
      </c>
      <c r="H80" s="21">
        <f t="shared" si="3"/>
        <v>24.78929102627665</v>
      </c>
      <c r="I80" s="84" t="e">
        <f t="shared" si="4"/>
        <v>#DIV/0!</v>
      </c>
      <c r="J80" s="3"/>
    </row>
    <row r="81" spans="1:10" ht="15">
      <c r="A81" s="194"/>
      <c r="B81" s="5" t="s">
        <v>69</v>
      </c>
      <c r="C81" s="6">
        <v>554</v>
      </c>
      <c r="D81" s="10">
        <v>1107</v>
      </c>
      <c r="E81" s="10">
        <v>1107</v>
      </c>
      <c r="F81" s="16">
        <v>1180</v>
      </c>
      <c r="G81" s="20">
        <f t="shared" si="5"/>
        <v>106.5943992773261</v>
      </c>
      <c r="H81" s="21">
        <f t="shared" si="3"/>
        <v>106.5943992773261</v>
      </c>
      <c r="I81" s="84">
        <f t="shared" si="4"/>
        <v>212.99638989169677</v>
      </c>
      <c r="J81" s="3"/>
    </row>
    <row r="82" spans="1:10" ht="39.75" thickBot="1">
      <c r="A82" s="195"/>
      <c r="B82" s="93" t="s">
        <v>70</v>
      </c>
      <c r="C82" s="60">
        <v>0</v>
      </c>
      <c r="D82" s="61">
        <v>0</v>
      </c>
      <c r="E82" s="61">
        <v>42</v>
      </c>
      <c r="F82" s="101">
        <v>42</v>
      </c>
      <c r="G82" s="62">
        <f t="shared" si="5"/>
        <v>100</v>
      </c>
      <c r="H82" s="63" t="e">
        <f t="shared" si="3"/>
        <v>#DIV/0!</v>
      </c>
      <c r="I82" s="79" t="e">
        <f t="shared" si="4"/>
        <v>#DIV/0!</v>
      </c>
      <c r="J82" s="3"/>
    </row>
    <row r="83" spans="1:10" ht="15">
      <c r="A83" s="193">
        <v>11</v>
      </c>
      <c r="B83" s="65" t="s">
        <v>71</v>
      </c>
      <c r="C83" s="65">
        <v>9890</v>
      </c>
      <c r="D83" s="94">
        <v>13007</v>
      </c>
      <c r="E83" s="94">
        <f>D83+E82</f>
        <v>13049</v>
      </c>
      <c r="F83" s="102">
        <f>D83+F82</f>
        <v>13049</v>
      </c>
      <c r="G83" s="55">
        <f t="shared" si="5"/>
        <v>100</v>
      </c>
      <c r="H83" s="56">
        <f t="shared" si="3"/>
        <v>100.32290305220266</v>
      </c>
      <c r="I83" s="81">
        <f t="shared" si="4"/>
        <v>131.9413549039434</v>
      </c>
      <c r="J83" s="3"/>
    </row>
    <row r="84" spans="1:10" ht="26.25">
      <c r="A84" s="194"/>
      <c r="B84" s="24" t="s">
        <v>72</v>
      </c>
      <c r="C84" s="35">
        <f>C83/C7</f>
        <v>13.585164835164836</v>
      </c>
      <c r="D84" s="36">
        <f>D83/D7</f>
        <v>18.661406025824963</v>
      </c>
      <c r="E84" s="36">
        <f>E83/E7</f>
        <v>25.28875968992248</v>
      </c>
      <c r="F84" s="37">
        <f>F83/F7</f>
        <v>25.28875968992248</v>
      </c>
      <c r="G84" s="20">
        <f t="shared" si="5"/>
        <v>100</v>
      </c>
      <c r="H84" s="21">
        <f t="shared" si="3"/>
        <v>135.5136888127621</v>
      </c>
      <c r="I84" s="84">
        <f t="shared" si="4"/>
        <v>186.1498185466488</v>
      </c>
      <c r="J84" s="3"/>
    </row>
    <row r="85" spans="1:10" ht="52.5" thickBot="1">
      <c r="A85" s="195"/>
      <c r="B85" s="82" t="s">
        <v>73</v>
      </c>
      <c r="C85" s="71">
        <f>C82/C83*100</f>
        <v>0</v>
      </c>
      <c r="D85" s="72">
        <f>D82/D83*100</f>
        <v>0</v>
      </c>
      <c r="E85" s="72">
        <f>E82/E83*100</f>
        <v>0.3218637443482259</v>
      </c>
      <c r="F85" s="103">
        <f>F82/F83*100</f>
        <v>0.3218637443482259</v>
      </c>
      <c r="G85" s="62">
        <f t="shared" si="5"/>
        <v>100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3">
        <v>12</v>
      </c>
      <c r="B86" s="80" t="s">
        <v>74</v>
      </c>
      <c r="C86" s="52">
        <v>2</v>
      </c>
      <c r="D86" s="53">
        <v>9</v>
      </c>
      <c r="E86" s="53">
        <v>9</v>
      </c>
      <c r="F86" s="104">
        <v>5</v>
      </c>
      <c r="G86" s="55">
        <f t="shared" si="5"/>
        <v>55.55555555555556</v>
      </c>
      <c r="H86" s="56">
        <f t="shared" si="3"/>
        <v>55.55555555555556</v>
      </c>
      <c r="I86" s="81">
        <f t="shared" si="4"/>
        <v>250</v>
      </c>
      <c r="J86" s="3"/>
    </row>
    <row r="87" spans="1:10" ht="27" thickBot="1">
      <c r="A87" s="195"/>
      <c r="B87" s="82" t="s">
        <v>75</v>
      </c>
      <c r="C87" s="76">
        <f>C86*1000/C7</f>
        <v>2.7472527472527473</v>
      </c>
      <c r="D87" s="106">
        <f>D86*1000/D7</f>
        <v>12.91248206599713</v>
      </c>
      <c r="E87" s="106">
        <f>E86*1000/E7</f>
        <v>17.441860465116278</v>
      </c>
      <c r="F87" s="106">
        <f>F86*1000/F7</f>
        <v>9.689922480620154</v>
      </c>
      <c r="G87" s="62">
        <f t="shared" si="5"/>
        <v>55.55555555555556</v>
      </c>
      <c r="H87" s="63">
        <f t="shared" si="3"/>
        <v>75.04306632213608</v>
      </c>
      <c r="I87" s="79">
        <f t="shared" si="4"/>
        <v>352.7131782945736</v>
      </c>
      <c r="J87" s="3"/>
    </row>
    <row r="88" spans="1:10" ht="26.25">
      <c r="A88" s="193">
        <v>13</v>
      </c>
      <c r="B88" s="80" t="s">
        <v>76</v>
      </c>
      <c r="C88" s="52">
        <v>1</v>
      </c>
      <c r="D88" s="53">
        <v>6</v>
      </c>
      <c r="E88" s="53">
        <v>6</v>
      </c>
      <c r="F88" s="53">
        <v>5</v>
      </c>
      <c r="G88" s="55">
        <f t="shared" si="5"/>
        <v>83.33333333333334</v>
      </c>
      <c r="H88" s="56">
        <f t="shared" si="3"/>
        <v>83.33333333333334</v>
      </c>
      <c r="I88" s="81">
        <f t="shared" si="4"/>
        <v>500</v>
      </c>
      <c r="J88" s="3"/>
    </row>
    <row r="89" spans="1:10" ht="26.25">
      <c r="A89" s="194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5"/>
      <c r="B90" s="82" t="s">
        <v>78</v>
      </c>
      <c r="C90" s="76">
        <f>(C88+C89)*1000/C7</f>
        <v>1.3736263736263736</v>
      </c>
      <c r="D90" s="106">
        <f>(D88+D89)*1000/D7</f>
        <v>8.60832137733142</v>
      </c>
      <c r="E90" s="106">
        <f>(E88+E89)*1000/E7</f>
        <v>11.627906976744185</v>
      </c>
      <c r="F90" s="106">
        <f>(F88+F89)*1000/F7</f>
        <v>9.689922480620154</v>
      </c>
      <c r="G90" s="62">
        <f t="shared" si="5"/>
        <v>83.33333333333334</v>
      </c>
      <c r="H90" s="63">
        <f t="shared" si="3"/>
        <v>112.56459948320415</v>
      </c>
      <c r="I90" s="79">
        <f t="shared" si="4"/>
        <v>705.4263565891472</v>
      </c>
      <c r="J90" s="3"/>
    </row>
    <row r="91" spans="1:10" ht="50.25" customHeight="1">
      <c r="A91" s="193">
        <v>14</v>
      </c>
      <c r="B91" s="80" t="s">
        <v>79</v>
      </c>
      <c r="C91" s="52">
        <v>0</v>
      </c>
      <c r="D91" s="53">
        <v>295</v>
      </c>
      <c r="E91" s="53">
        <v>295</v>
      </c>
      <c r="F91" s="53">
        <v>295</v>
      </c>
      <c r="G91" s="55">
        <f t="shared" si="5"/>
        <v>100</v>
      </c>
      <c r="H91" s="56">
        <f t="shared" si="3"/>
        <v>100</v>
      </c>
      <c r="I91" s="81" t="e">
        <f t="shared" si="4"/>
        <v>#DIV/0!</v>
      </c>
      <c r="J91" s="3"/>
    </row>
    <row r="92" spans="1:10" ht="39.75" thickBot="1">
      <c r="A92" s="195"/>
      <c r="B92" s="82" t="s">
        <v>80</v>
      </c>
      <c r="C92" s="105">
        <f>C91/C7*100</f>
        <v>0</v>
      </c>
      <c r="D92" s="72">
        <f>D91/D7*100</f>
        <v>42.32424677187948</v>
      </c>
      <c r="E92" s="72">
        <f>E91/E7*100</f>
        <v>57.17054263565892</v>
      </c>
      <c r="F92" s="72">
        <f>F91/F7*100</f>
        <v>57.17054263565892</v>
      </c>
      <c r="G92" s="62">
        <f t="shared" si="5"/>
        <v>100</v>
      </c>
      <c r="H92" s="63">
        <f t="shared" si="3"/>
        <v>135.07751937984497</v>
      </c>
      <c r="I92" s="79" t="e">
        <f t="shared" si="4"/>
        <v>#DIV/0!</v>
      </c>
      <c r="J92" s="3"/>
    </row>
    <row r="93" spans="1:10" ht="15">
      <c r="A93" s="193">
        <v>15</v>
      </c>
      <c r="B93" s="65" t="s">
        <v>81</v>
      </c>
      <c r="C93" s="52">
        <v>0</v>
      </c>
      <c r="D93" s="53">
        <v>8</v>
      </c>
      <c r="E93" s="158">
        <v>8</v>
      </c>
      <c r="F93" s="158">
        <v>12</v>
      </c>
      <c r="G93" s="55">
        <f t="shared" si="5"/>
        <v>150</v>
      </c>
      <c r="H93" s="56">
        <f t="shared" si="3"/>
        <v>150</v>
      </c>
      <c r="I93" s="81" t="e">
        <f t="shared" si="4"/>
        <v>#DIV/0!</v>
      </c>
      <c r="J93" s="3"/>
    </row>
    <row r="94" spans="1:10" ht="15">
      <c r="A94" s="194"/>
      <c r="B94" s="7" t="s">
        <v>82</v>
      </c>
      <c r="C94" s="6">
        <v>0</v>
      </c>
      <c r="D94" s="10">
        <v>4</v>
      </c>
      <c r="E94" s="159">
        <v>8</v>
      </c>
      <c r="F94" s="159">
        <v>12</v>
      </c>
      <c r="G94" s="20">
        <f t="shared" si="5"/>
        <v>150</v>
      </c>
      <c r="H94" s="21">
        <f t="shared" si="3"/>
        <v>300</v>
      </c>
      <c r="I94" s="84" t="e">
        <f t="shared" si="4"/>
        <v>#DIV/0!</v>
      </c>
      <c r="J94" s="3"/>
    </row>
    <row r="95" spans="1:10" ht="15">
      <c r="A95" s="194"/>
      <c r="B95" s="29" t="s">
        <v>83</v>
      </c>
      <c r="C95" s="25" t="e">
        <f>C94/C93</f>
        <v>#DIV/0!</v>
      </c>
      <c r="D95" s="26">
        <f>D94/D93</f>
        <v>0.5</v>
      </c>
      <c r="E95" s="26">
        <f>E94/E93</f>
        <v>1</v>
      </c>
      <c r="F95" s="26">
        <f>F94/F93</f>
        <v>1</v>
      </c>
      <c r="G95" s="20">
        <f t="shared" si="5"/>
        <v>100</v>
      </c>
      <c r="H95" s="21">
        <f t="shared" si="3"/>
        <v>200</v>
      </c>
      <c r="I95" s="84" t="e">
        <f t="shared" si="4"/>
        <v>#DIV/0!</v>
      </c>
      <c r="J95" s="3"/>
    </row>
    <row r="96" spans="1:10" ht="39">
      <c r="A96" s="194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4"/>
      <c r="B97" s="24" t="s">
        <v>85</v>
      </c>
      <c r="C97" s="25" t="e">
        <f>C96/C93</f>
        <v>#DIV/0!</v>
      </c>
      <c r="D97" s="26">
        <f>D96/D93</f>
        <v>0</v>
      </c>
      <c r="E97" s="26">
        <f>E96/E93</f>
        <v>0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4"/>
      <c r="B98" s="31" t="s">
        <v>86</v>
      </c>
      <c r="C98" s="39">
        <f>C93*100000/C7</f>
        <v>0</v>
      </c>
      <c r="D98" s="38">
        <f>D93*100000/D7</f>
        <v>1147.7761836441894</v>
      </c>
      <c r="E98" s="38">
        <f>E93*100000/E7</f>
        <v>1550.3875968992247</v>
      </c>
      <c r="F98" s="39">
        <f>F93*100000/F7</f>
        <v>2325.5813953488373</v>
      </c>
      <c r="G98" s="20">
        <f t="shared" si="5"/>
        <v>150.00000000000003</v>
      </c>
      <c r="H98" s="21">
        <f t="shared" si="3"/>
        <v>202.61627906976747</v>
      </c>
      <c r="I98" s="84" t="e">
        <f t="shared" si="4"/>
        <v>#DIV/0!</v>
      </c>
      <c r="J98" s="3"/>
    </row>
    <row r="99" spans="1:10" ht="15.75" thickBot="1">
      <c r="A99" s="195"/>
      <c r="B99" s="59" t="s">
        <v>87</v>
      </c>
      <c r="C99" s="60">
        <v>0</v>
      </c>
      <c r="D99" s="61">
        <v>0</v>
      </c>
      <c r="E99" s="161">
        <v>0</v>
      </c>
      <c r="F99" s="162"/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50.63</v>
      </c>
      <c r="E100" s="110">
        <v>213.6</v>
      </c>
      <c r="F100" s="109">
        <v>216.4</v>
      </c>
      <c r="G100" s="111">
        <f t="shared" si="5"/>
        <v>101.31086142322098</v>
      </c>
      <c r="H100" s="112">
        <f t="shared" si="3"/>
        <v>427.41457633813945</v>
      </c>
      <c r="I100" s="113">
        <f t="shared" si="4"/>
        <v>206.48854961832063</v>
      </c>
      <c r="J100" s="3"/>
    </row>
    <row r="101" spans="1:10" ht="42.75" customHeight="1">
      <c r="A101" s="193">
        <v>17</v>
      </c>
      <c r="B101" s="80" t="s">
        <v>89</v>
      </c>
      <c r="C101" s="52">
        <v>970</v>
      </c>
      <c r="D101" s="53">
        <v>547.2</v>
      </c>
      <c r="E101" s="53">
        <v>553.2</v>
      </c>
      <c r="F101" s="52">
        <v>553.2</v>
      </c>
      <c r="G101" s="55">
        <f t="shared" si="5"/>
        <v>100</v>
      </c>
      <c r="H101" s="56">
        <f t="shared" si="3"/>
        <v>101.09649122807018</v>
      </c>
      <c r="I101" s="81">
        <f t="shared" si="4"/>
        <v>57.03092783505155</v>
      </c>
      <c r="J101" s="3"/>
    </row>
    <row r="102" spans="1:10" ht="39" customHeight="1">
      <c r="A102" s="19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5"/>
      <c r="B103" s="82" t="s">
        <v>91</v>
      </c>
      <c r="C103" s="67">
        <f>C102/C101</f>
        <v>0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3">
        <v>18</v>
      </c>
      <c r="B104" s="80" t="s">
        <v>92</v>
      </c>
      <c r="C104" s="52">
        <v>728</v>
      </c>
      <c r="D104" s="53">
        <v>697</v>
      </c>
      <c r="E104" s="53">
        <v>516</v>
      </c>
      <c r="F104" s="114">
        <v>516</v>
      </c>
      <c r="G104" s="55">
        <f t="shared" si="5"/>
        <v>100</v>
      </c>
      <c r="H104" s="56">
        <f t="shared" si="3"/>
        <v>74.03156384505021</v>
      </c>
      <c r="I104" s="81">
        <f t="shared" si="4"/>
        <v>70.87912087912088</v>
      </c>
      <c r="J104" s="3"/>
    </row>
    <row r="105" spans="1:10" ht="52.5" thickBot="1">
      <c r="A105" s="195"/>
      <c r="B105" s="82" t="s">
        <v>93</v>
      </c>
      <c r="C105" s="115">
        <f>C104/C7</f>
        <v>1</v>
      </c>
      <c r="D105" s="116">
        <f>D104/D7</f>
        <v>1</v>
      </c>
      <c r="E105" s="116">
        <f>E104/E7</f>
        <v>1</v>
      </c>
      <c r="F105" s="117">
        <f>F104/F7</f>
        <v>1</v>
      </c>
      <c r="G105" s="62">
        <f t="shared" si="5"/>
        <v>100</v>
      </c>
      <c r="H105" s="63">
        <f t="shared" si="3"/>
        <v>100</v>
      </c>
      <c r="I105" s="79">
        <f t="shared" si="4"/>
        <v>100</v>
      </c>
      <c r="J105" s="3"/>
    </row>
    <row r="106" spans="1:10" ht="39">
      <c r="A106" s="193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4"/>
      <c r="B107" s="8" t="s">
        <v>95</v>
      </c>
      <c r="C107" s="6">
        <v>11.5</v>
      </c>
      <c r="D107" s="10">
        <v>9.8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55.10204081632652</v>
      </c>
      <c r="I107" s="84">
        <f t="shared" si="4"/>
        <v>46.95652173913044</v>
      </c>
      <c r="J107" s="3"/>
    </row>
    <row r="108" spans="1:10" ht="104.25" customHeight="1" thickBot="1">
      <c r="A108" s="195"/>
      <c r="B108" s="82" t="s">
        <v>96</v>
      </c>
      <c r="C108" s="115">
        <f>C107/C106</f>
        <v>1</v>
      </c>
      <c r="D108" s="116">
        <f>D107/D106</f>
        <v>0.8521739130434783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55.10204081632652</v>
      </c>
      <c r="I108" s="79">
        <f t="shared" si="4"/>
        <v>46.95652173913044</v>
      </c>
      <c r="J108" s="3"/>
    </row>
    <row r="109" spans="1:10" ht="26.25">
      <c r="A109" s="193">
        <v>20</v>
      </c>
      <c r="B109" s="80" t="s">
        <v>159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4"/>
      <c r="B110" s="8" t="s">
        <v>160</v>
      </c>
      <c r="C110" s="6"/>
      <c r="D110" s="10">
        <v>202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1308.4653465346535</v>
      </c>
      <c r="I110" s="84" t="e">
        <f t="shared" si="4"/>
        <v>#DIV/0!</v>
      </c>
      <c r="J110" s="3"/>
    </row>
    <row r="111" spans="1:10" ht="65.25" thickBot="1">
      <c r="A111" s="195"/>
      <c r="B111" s="82" t="s">
        <v>97</v>
      </c>
      <c r="C111" s="115">
        <f>C110/C109</f>
        <v>0</v>
      </c>
      <c r="D111" s="116">
        <f>D110/D109</f>
        <v>0.00996006114096938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1308.4653465346537</v>
      </c>
      <c r="I111" s="79" t="e">
        <f t="shared" si="4"/>
        <v>#DIV/0!</v>
      </c>
      <c r="J111" s="3"/>
    </row>
    <row r="112" spans="1:10" ht="39">
      <c r="A112" s="193">
        <v>21</v>
      </c>
      <c r="B112" s="80" t="s">
        <v>107</v>
      </c>
      <c r="C112" s="52">
        <v>35</v>
      </c>
      <c r="D112" s="53">
        <v>40</v>
      </c>
      <c r="E112" s="53">
        <v>12</v>
      </c>
      <c r="F112" s="157">
        <v>12</v>
      </c>
      <c r="G112" s="55">
        <f t="shared" si="5"/>
        <v>100</v>
      </c>
      <c r="H112" s="56">
        <f t="shared" si="3"/>
        <v>30</v>
      </c>
      <c r="I112" s="81">
        <f t="shared" si="4"/>
        <v>34.285714285714285</v>
      </c>
      <c r="J112" s="3"/>
    </row>
    <row r="113" spans="1:10" ht="26.25">
      <c r="A113" s="194"/>
      <c r="B113" s="8" t="s">
        <v>98</v>
      </c>
      <c r="C113" s="6">
        <v>0</v>
      </c>
      <c r="D113" s="10">
        <v>15</v>
      </c>
      <c r="E113" s="10">
        <v>12</v>
      </c>
      <c r="F113" s="10">
        <v>12</v>
      </c>
      <c r="G113" s="20">
        <f t="shared" si="5"/>
        <v>100</v>
      </c>
      <c r="H113" s="21">
        <f t="shared" si="3"/>
        <v>80</v>
      </c>
      <c r="I113" s="84" t="e">
        <f t="shared" si="4"/>
        <v>#DIV/0!</v>
      </c>
      <c r="J113" s="3"/>
    </row>
    <row r="114" spans="1:10" ht="27" thickBot="1">
      <c r="A114" s="195"/>
      <c r="B114" s="82" t="s">
        <v>99</v>
      </c>
      <c r="C114" s="115">
        <f>C113/C112</f>
        <v>0</v>
      </c>
      <c r="D114" s="116">
        <f>D113/D112</f>
        <v>0.375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266.66666666666663</v>
      </c>
      <c r="I114" s="79" t="e">
        <f t="shared" si="4"/>
        <v>#DIV/0!</v>
      </c>
      <c r="J114" s="3"/>
    </row>
    <row r="115" spans="1:10" ht="42" customHeight="1">
      <c r="A115" s="193">
        <v>22</v>
      </c>
      <c r="B115" s="80" t="s">
        <v>100</v>
      </c>
      <c r="C115" s="52">
        <v>6118</v>
      </c>
      <c r="D115" s="53">
        <v>2538</v>
      </c>
      <c r="E115" s="53">
        <v>1000</v>
      </c>
      <c r="F115" s="118">
        <v>3552</v>
      </c>
      <c r="G115" s="55">
        <f t="shared" si="5"/>
        <v>355.2</v>
      </c>
      <c r="H115" s="56">
        <f t="shared" si="3"/>
        <v>139.95271867612294</v>
      </c>
      <c r="I115" s="81">
        <f t="shared" si="4"/>
        <v>58.058188950637465</v>
      </c>
      <c r="J115" s="3"/>
    </row>
    <row r="116" spans="1:10" ht="51.75">
      <c r="A116" s="194"/>
      <c r="B116" s="8" t="s">
        <v>101</v>
      </c>
      <c r="C116" s="6">
        <v>0</v>
      </c>
      <c r="D116" s="15">
        <v>125</v>
      </c>
      <c r="E116" s="10">
        <v>650</v>
      </c>
      <c r="F116" s="14">
        <v>200</v>
      </c>
      <c r="G116" s="20">
        <f t="shared" si="5"/>
        <v>30.76923076923077</v>
      </c>
      <c r="H116" s="21">
        <f t="shared" si="3"/>
        <v>160</v>
      </c>
      <c r="I116" s="84" t="e">
        <f t="shared" si="4"/>
        <v>#DIV/0!</v>
      </c>
      <c r="J116" s="3"/>
    </row>
    <row r="117" spans="1:10" ht="52.5" thickBot="1">
      <c r="A117" s="195"/>
      <c r="B117" s="82" t="s">
        <v>102</v>
      </c>
      <c r="C117" s="115">
        <f>C116/C7</f>
        <v>0</v>
      </c>
      <c r="D117" s="116">
        <f>D116/D7</f>
        <v>0.1793400286944046</v>
      </c>
      <c r="E117" s="116">
        <f>E116/E7</f>
        <v>1.2596899224806202</v>
      </c>
      <c r="F117" s="115">
        <f>F116/F7</f>
        <v>0.3875968992248062</v>
      </c>
      <c r="G117" s="62">
        <f t="shared" si="5"/>
        <v>30.76923076923077</v>
      </c>
      <c r="H117" s="63">
        <f t="shared" si="3"/>
        <v>216.12403100775194</v>
      </c>
      <c r="I117" s="79" t="e">
        <f t="shared" si="4"/>
        <v>#DIV/0!</v>
      </c>
      <c r="J117" s="3"/>
    </row>
    <row r="118" spans="1:10" ht="48.75" customHeight="1">
      <c r="A118" s="193">
        <v>23</v>
      </c>
      <c r="B118" s="80" t="s">
        <v>103</v>
      </c>
      <c r="C118" s="52">
        <v>115</v>
      </c>
      <c r="D118" s="53">
        <v>139</v>
      </c>
      <c r="E118" s="53">
        <v>153</v>
      </c>
      <c r="F118" s="52">
        <v>153</v>
      </c>
      <c r="G118" s="55">
        <f t="shared" si="5"/>
        <v>100</v>
      </c>
      <c r="H118" s="56">
        <f t="shared" si="3"/>
        <v>110.07194244604317</v>
      </c>
      <c r="I118" s="81">
        <f t="shared" si="4"/>
        <v>133.04347826086956</v>
      </c>
      <c r="J118" s="3"/>
    </row>
    <row r="119" spans="1:10" ht="39.75" thickBot="1">
      <c r="A119" s="195"/>
      <c r="B119" s="82" t="s">
        <v>104</v>
      </c>
      <c r="C119" s="115">
        <f>C118/C7</f>
        <v>0.15796703296703296</v>
      </c>
      <c r="D119" s="116">
        <f>D118/D7</f>
        <v>0.1994261119081779</v>
      </c>
      <c r="E119" s="116">
        <f>E118/E7</f>
        <v>0.29651162790697677</v>
      </c>
      <c r="F119" s="115">
        <f>F118/F7</f>
        <v>0.29651162790697677</v>
      </c>
      <c r="G119" s="62">
        <f t="shared" si="5"/>
        <v>100</v>
      </c>
      <c r="H119" s="63">
        <f t="shared" si="3"/>
        <v>148.68244938932577</v>
      </c>
      <c r="I119" s="79">
        <f t="shared" si="4"/>
        <v>187.7047522750253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106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156</v>
      </c>
      <c r="C122" s="1"/>
      <c r="D122" s="1"/>
      <c r="E122" s="1" t="s">
        <v>185</v>
      </c>
      <c r="F122" s="1"/>
      <c r="G122" s="1"/>
      <c r="H122" s="1"/>
      <c r="I122" s="1"/>
      <c r="J122" s="3"/>
    </row>
    <row r="123" spans="1:10" ht="15">
      <c r="A123" s="2"/>
      <c r="B123" s="2" t="s">
        <v>186</v>
      </c>
      <c r="C123" s="1"/>
      <c r="D123" s="1"/>
      <c r="E123" s="196"/>
      <c r="F123" s="19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61">
      <selection activeCell="B81" sqref="B81:C93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0" t="s">
        <v>119</v>
      </c>
      <c r="B2" s="210"/>
      <c r="C2" s="210"/>
      <c r="D2" s="210"/>
    </row>
    <row r="3" spans="1:4" ht="12" customHeight="1">
      <c r="A3" s="211" t="s">
        <v>190</v>
      </c>
      <c r="B3" s="211"/>
      <c r="C3" s="211"/>
      <c r="D3" s="211"/>
    </row>
    <row r="4" spans="1:4" ht="13.5" customHeight="1">
      <c r="A4" s="121"/>
      <c r="B4" s="121"/>
      <c r="C4" s="121"/>
      <c r="D4" s="121"/>
    </row>
    <row r="5" spans="1:4" ht="16.5" customHeight="1">
      <c r="A5" s="209" t="s">
        <v>120</v>
      </c>
      <c r="B5" s="209"/>
      <c r="C5" s="209"/>
      <c r="D5" s="209"/>
    </row>
    <row r="6" spans="1:4" ht="15">
      <c r="A6" s="122" t="s">
        <v>121</v>
      </c>
      <c r="B6" s="123" t="s">
        <v>122</v>
      </c>
      <c r="C6" s="122" t="s">
        <v>123</v>
      </c>
      <c r="D6" s="122" t="s">
        <v>124</v>
      </c>
    </row>
    <row r="7" spans="1:4" ht="15">
      <c r="A7" s="124" t="s">
        <v>125</v>
      </c>
      <c r="B7" s="125" t="s">
        <v>126</v>
      </c>
      <c r="C7" s="126" t="s">
        <v>127</v>
      </c>
      <c r="D7" s="126" t="s">
        <v>128</v>
      </c>
    </row>
    <row r="8" spans="1:4" ht="15">
      <c r="A8" s="127" t="s">
        <v>129</v>
      </c>
      <c r="B8" s="128"/>
      <c r="C8" s="129"/>
      <c r="D8" s="129"/>
    </row>
    <row r="9" spans="1:4" ht="14.25">
      <c r="A9" s="130" t="s">
        <v>130</v>
      </c>
      <c r="B9" s="131">
        <v>95.6</v>
      </c>
      <c r="C9" s="132">
        <v>65</v>
      </c>
      <c r="D9" s="133">
        <f>B9/10*C9</f>
        <v>621.3999999999999</v>
      </c>
    </row>
    <row r="10" spans="1:4" ht="14.25">
      <c r="A10" s="130" t="s">
        <v>131</v>
      </c>
      <c r="B10" s="131"/>
      <c r="C10" s="132">
        <v>104</v>
      </c>
      <c r="D10" s="133">
        <f>B10/10*C10</f>
        <v>0</v>
      </c>
    </row>
    <row r="11" spans="1:4" ht="14.25">
      <c r="A11" s="130" t="s">
        <v>132</v>
      </c>
      <c r="B11" s="131"/>
      <c r="C11" s="132">
        <v>60</v>
      </c>
      <c r="D11" s="133">
        <f aca="true" t="shared" si="0" ref="D11:D20">B11/10*C11</f>
        <v>0</v>
      </c>
    </row>
    <row r="12" spans="1:4" ht="14.25">
      <c r="A12" s="130" t="s">
        <v>133</v>
      </c>
      <c r="B12" s="131">
        <v>5</v>
      </c>
      <c r="C12" s="132">
        <v>55</v>
      </c>
      <c r="D12" s="133">
        <f t="shared" si="0"/>
        <v>27.5</v>
      </c>
    </row>
    <row r="13" spans="1:4" ht="14.25">
      <c r="A13" s="130" t="s">
        <v>134</v>
      </c>
      <c r="B13" s="131"/>
      <c r="C13" s="132">
        <v>60</v>
      </c>
      <c r="D13" s="133">
        <f t="shared" si="0"/>
        <v>0</v>
      </c>
    </row>
    <row r="14" spans="1:4" ht="15">
      <c r="A14" s="134" t="s">
        <v>135</v>
      </c>
      <c r="B14" s="131"/>
      <c r="C14" s="132"/>
      <c r="D14" s="135">
        <f>D9+D10+D11+D12+D13</f>
        <v>648.8999999999999</v>
      </c>
    </row>
    <row r="15" spans="1:4" ht="14.25">
      <c r="A15" s="130" t="s">
        <v>136</v>
      </c>
      <c r="B15" s="136">
        <v>100.6</v>
      </c>
      <c r="C15" s="132">
        <v>15</v>
      </c>
      <c r="D15" s="133">
        <f t="shared" si="0"/>
        <v>150.89999999999998</v>
      </c>
    </row>
    <row r="16" spans="1:4" ht="14.25">
      <c r="A16" s="129" t="s">
        <v>137</v>
      </c>
      <c r="B16" s="137"/>
      <c r="C16" s="133">
        <v>3.5</v>
      </c>
      <c r="D16" s="133">
        <f>B16*C16/1000</f>
        <v>0</v>
      </c>
    </row>
    <row r="17" spans="1:4" ht="14.25">
      <c r="A17" s="129" t="s">
        <v>138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139</v>
      </c>
      <c r="B18" s="138"/>
      <c r="C18" s="133">
        <v>10</v>
      </c>
      <c r="D18" s="133">
        <f t="shared" si="0"/>
        <v>0</v>
      </c>
    </row>
    <row r="19" spans="1:4" ht="14.25">
      <c r="A19" s="129" t="s">
        <v>140</v>
      </c>
      <c r="B19" s="138"/>
      <c r="C19" s="133">
        <v>12</v>
      </c>
      <c r="D19" s="133">
        <f t="shared" si="0"/>
        <v>0</v>
      </c>
    </row>
    <row r="20" spans="1:4" ht="14.25">
      <c r="A20" s="129" t="s">
        <v>141</v>
      </c>
      <c r="B20" s="138"/>
      <c r="C20" s="133">
        <v>9</v>
      </c>
      <c r="D20" s="133">
        <f t="shared" si="0"/>
        <v>0</v>
      </c>
    </row>
    <row r="21" spans="1:4" ht="15">
      <c r="A21" s="127" t="s">
        <v>142</v>
      </c>
      <c r="B21" s="138"/>
      <c r="C21" s="133"/>
      <c r="D21" s="135">
        <f>D14+D15+D16+D17+D18+D19+D20</f>
        <v>799.7999999999998</v>
      </c>
    </row>
    <row r="22" spans="1:4" ht="14.25">
      <c r="A22" s="139"/>
      <c r="B22" s="139"/>
      <c r="C22" s="139"/>
      <c r="D22" s="139"/>
    </row>
    <row r="23" spans="1:4" ht="15.75" customHeight="1">
      <c r="A23" s="209" t="s">
        <v>143</v>
      </c>
      <c r="B23" s="209"/>
      <c r="C23" s="209"/>
      <c r="D23" s="209"/>
    </row>
    <row r="24" spans="1:4" s="140" customFormat="1" ht="15">
      <c r="A24" s="122" t="s">
        <v>144</v>
      </c>
      <c r="B24" s="123" t="s">
        <v>122</v>
      </c>
      <c r="C24" s="122" t="s">
        <v>123</v>
      </c>
      <c r="D24" s="122" t="s">
        <v>124</v>
      </c>
    </row>
    <row r="25" spans="1:4" s="140" customFormat="1" ht="15">
      <c r="A25" s="124" t="s">
        <v>125</v>
      </c>
      <c r="B25" s="125" t="s">
        <v>126</v>
      </c>
      <c r="C25" s="126" t="s">
        <v>127</v>
      </c>
      <c r="D25" s="126" t="s">
        <v>128</v>
      </c>
    </row>
    <row r="26" spans="1:4" s="140" customFormat="1" ht="15">
      <c r="A26" s="127" t="s">
        <v>129</v>
      </c>
      <c r="B26" s="129"/>
      <c r="C26" s="129"/>
      <c r="D26" s="127"/>
    </row>
    <row r="27" spans="1:4" ht="14.25">
      <c r="A27" s="129" t="s">
        <v>130</v>
      </c>
      <c r="B27" s="138">
        <v>408.7</v>
      </c>
      <c r="C27" s="133">
        <v>65</v>
      </c>
      <c r="D27" s="133">
        <f>B27/10*C27</f>
        <v>2656.5499999999997</v>
      </c>
    </row>
    <row r="28" spans="1:4" ht="14.25">
      <c r="A28" s="129" t="s">
        <v>131</v>
      </c>
      <c r="B28" s="138">
        <v>141.3</v>
      </c>
      <c r="C28" s="133">
        <v>104</v>
      </c>
      <c r="D28" s="133">
        <f>B28/10*C28</f>
        <v>1469.52</v>
      </c>
    </row>
    <row r="29" spans="1:4" ht="14.25">
      <c r="A29" s="129" t="s">
        <v>132</v>
      </c>
      <c r="B29" s="138">
        <v>11.4</v>
      </c>
      <c r="C29" s="133">
        <v>60</v>
      </c>
      <c r="D29" s="133">
        <f>B29/10*C29</f>
        <v>68.4</v>
      </c>
    </row>
    <row r="30" spans="1:4" ht="14.25">
      <c r="A30" s="129" t="s">
        <v>133</v>
      </c>
      <c r="B30" s="138">
        <v>106.5</v>
      </c>
      <c r="C30" s="133">
        <v>55</v>
      </c>
      <c r="D30" s="133">
        <f>B30/10*C30</f>
        <v>585.75</v>
      </c>
    </row>
    <row r="31" spans="1:4" ht="14.25">
      <c r="A31" s="129" t="s">
        <v>134</v>
      </c>
      <c r="B31" s="138">
        <v>11.8</v>
      </c>
      <c r="C31" s="133">
        <v>60</v>
      </c>
      <c r="D31" s="133">
        <f>B31/10*C31</f>
        <v>70.80000000000001</v>
      </c>
    </row>
    <row r="32" spans="1:4" ht="15">
      <c r="A32" s="127" t="s">
        <v>135</v>
      </c>
      <c r="B32" s="135"/>
      <c r="C32" s="133"/>
      <c r="D32" s="135">
        <f>D27+D28+D29+D30+D31</f>
        <v>4851.0199999999995</v>
      </c>
    </row>
    <row r="33" spans="1:4" ht="14.25">
      <c r="A33" s="129" t="s">
        <v>136</v>
      </c>
      <c r="B33" s="138">
        <v>3346.4</v>
      </c>
      <c r="C33" s="133">
        <v>15</v>
      </c>
      <c r="D33" s="133">
        <f>B33/10*C33</f>
        <v>5019.599999999999</v>
      </c>
    </row>
    <row r="34" spans="1:4" ht="14.25">
      <c r="A34" s="129" t="s">
        <v>137</v>
      </c>
      <c r="B34" s="138">
        <v>51300</v>
      </c>
      <c r="C34" s="133">
        <v>3.5</v>
      </c>
      <c r="D34" s="133">
        <f>B34*C34/1000</f>
        <v>179.55</v>
      </c>
    </row>
    <row r="35" spans="1:4" ht="14.25">
      <c r="A35" s="129" t="s">
        <v>138</v>
      </c>
      <c r="B35" s="138">
        <v>0.5</v>
      </c>
      <c r="C35" s="133">
        <v>37.5</v>
      </c>
      <c r="D35" s="133">
        <f>B35/10*C35</f>
        <v>1.875</v>
      </c>
    </row>
    <row r="36" spans="1:4" ht="14.25">
      <c r="A36" s="129" t="s">
        <v>139</v>
      </c>
      <c r="B36" s="138"/>
      <c r="C36" s="133">
        <v>10</v>
      </c>
      <c r="D36" s="133">
        <f>B36/10*C36</f>
        <v>0</v>
      </c>
    </row>
    <row r="37" spans="1:4" ht="14.25">
      <c r="A37" s="129" t="s">
        <v>140</v>
      </c>
      <c r="B37" s="138"/>
      <c r="C37" s="133">
        <v>12</v>
      </c>
      <c r="D37" s="133">
        <f>B37/10*C37</f>
        <v>0</v>
      </c>
    </row>
    <row r="38" spans="1:4" ht="14.25">
      <c r="A38" s="129" t="s">
        <v>141</v>
      </c>
      <c r="B38" s="138"/>
      <c r="C38" s="133">
        <v>9</v>
      </c>
      <c r="D38" s="133">
        <f>B38/10*C38</f>
        <v>0</v>
      </c>
    </row>
    <row r="39" spans="1:4" ht="15">
      <c r="A39" s="127" t="s">
        <v>142</v>
      </c>
      <c r="B39" s="138"/>
      <c r="C39" s="133"/>
      <c r="D39" s="141">
        <f>SUM(D32:D38)</f>
        <v>10052.044999999998</v>
      </c>
    </row>
    <row r="41" spans="1:4" ht="15.75" customHeight="1">
      <c r="A41" s="209" t="s">
        <v>40</v>
      </c>
      <c r="B41" s="209"/>
      <c r="C41" s="209"/>
      <c r="D41" s="209"/>
    </row>
    <row r="42" spans="1:4" s="140" customFormat="1" ht="15">
      <c r="A42" s="122" t="s">
        <v>144</v>
      </c>
      <c r="B42" s="123" t="s">
        <v>122</v>
      </c>
      <c r="C42" s="122" t="s">
        <v>123</v>
      </c>
      <c r="D42" s="122" t="s">
        <v>124</v>
      </c>
    </row>
    <row r="43" spans="1:4" s="140" customFormat="1" ht="15">
      <c r="A43" s="124" t="s">
        <v>125</v>
      </c>
      <c r="B43" s="125" t="s">
        <v>126</v>
      </c>
      <c r="C43" s="126" t="s">
        <v>127</v>
      </c>
      <c r="D43" s="126" t="s">
        <v>128</v>
      </c>
    </row>
    <row r="44" spans="1:4" s="140" customFormat="1" ht="15">
      <c r="A44" s="127" t="s">
        <v>129</v>
      </c>
      <c r="B44" s="129"/>
      <c r="C44" s="129"/>
      <c r="D44" s="127"/>
    </row>
    <row r="45" spans="1:4" ht="14.25">
      <c r="A45" s="129" t="s">
        <v>130</v>
      </c>
      <c r="B45" s="138">
        <v>1.9</v>
      </c>
      <c r="C45" s="133">
        <v>65</v>
      </c>
      <c r="D45" s="173">
        <f>B45/10*C45</f>
        <v>12.35</v>
      </c>
    </row>
    <row r="46" spans="1:4" ht="14.25">
      <c r="A46" s="129" t="s">
        <v>131</v>
      </c>
      <c r="B46" s="138"/>
      <c r="C46" s="133">
        <v>104</v>
      </c>
      <c r="D46" s="133">
        <f>B46/10*C46</f>
        <v>0</v>
      </c>
    </row>
    <row r="47" spans="1:4" ht="14.25">
      <c r="A47" s="129" t="s">
        <v>132</v>
      </c>
      <c r="B47" s="138"/>
      <c r="C47" s="133">
        <v>60</v>
      </c>
      <c r="D47" s="133">
        <f>B47/10*C47</f>
        <v>0</v>
      </c>
    </row>
    <row r="48" spans="1:4" ht="14.25">
      <c r="A48" s="129" t="s">
        <v>133</v>
      </c>
      <c r="B48" s="138"/>
      <c r="C48" s="133">
        <v>55</v>
      </c>
      <c r="D48" s="133">
        <f>B48/10*C48</f>
        <v>0</v>
      </c>
    </row>
    <row r="49" spans="1:4" ht="14.25">
      <c r="A49" s="129" t="s">
        <v>134</v>
      </c>
      <c r="B49" s="138"/>
      <c r="C49" s="133">
        <v>60</v>
      </c>
      <c r="D49" s="133">
        <f>B49/10*C49</f>
        <v>0</v>
      </c>
    </row>
    <row r="50" spans="1:4" ht="15">
      <c r="A50" s="127" t="s">
        <v>135</v>
      </c>
      <c r="B50" s="135"/>
      <c r="C50" s="133"/>
      <c r="D50" s="135">
        <f>D45+D46+D47+D48+D49</f>
        <v>12.35</v>
      </c>
    </row>
    <row r="51" spans="1:4" ht="14.25">
      <c r="A51" s="129" t="s">
        <v>136</v>
      </c>
      <c r="B51" s="138">
        <v>18.8</v>
      </c>
      <c r="C51" s="133">
        <v>15</v>
      </c>
      <c r="D51" s="133">
        <f>B51/10*C51</f>
        <v>28.200000000000003</v>
      </c>
    </row>
    <row r="52" spans="1:4" ht="14.25">
      <c r="A52" s="129" t="s">
        <v>137</v>
      </c>
      <c r="B52" s="138"/>
      <c r="C52" s="133">
        <v>3.5</v>
      </c>
      <c r="D52" s="133">
        <f>B52*C52/1000</f>
        <v>0</v>
      </c>
    </row>
    <row r="53" spans="1:4" ht="14.25">
      <c r="A53" s="129" t="s">
        <v>138</v>
      </c>
      <c r="B53" s="138"/>
      <c r="C53" s="133">
        <v>37.5</v>
      </c>
      <c r="D53" s="133">
        <f>B53/10*C53</f>
        <v>0</v>
      </c>
    </row>
    <row r="54" spans="1:4" ht="14.25">
      <c r="A54" s="129" t="s">
        <v>139</v>
      </c>
      <c r="B54" s="138"/>
      <c r="C54" s="133">
        <v>10</v>
      </c>
      <c r="D54" s="133">
        <f>B54/10*C54</f>
        <v>0</v>
      </c>
    </row>
    <row r="55" spans="1:4" ht="14.25">
      <c r="A55" s="129" t="s">
        <v>140</v>
      </c>
      <c r="B55" s="138"/>
      <c r="C55" s="133">
        <v>12</v>
      </c>
      <c r="D55" s="133">
        <f>B55/10*C55</f>
        <v>0</v>
      </c>
    </row>
    <row r="56" spans="1:4" ht="14.25">
      <c r="A56" s="129" t="s">
        <v>141</v>
      </c>
      <c r="B56" s="138"/>
      <c r="C56" s="133">
        <v>9</v>
      </c>
      <c r="D56" s="133">
        <f>B56/10*C56</f>
        <v>0</v>
      </c>
    </row>
    <row r="57" spans="1:4" ht="15">
      <c r="A57" s="127" t="s">
        <v>142</v>
      </c>
      <c r="B57" s="138"/>
      <c r="C57" s="133"/>
      <c r="D57" s="135">
        <f>D50+D51+D52+D53+D54+D55+D56</f>
        <v>40.550000000000004</v>
      </c>
    </row>
    <row r="59" spans="1:4" ht="15.75" customHeight="1">
      <c r="A59" s="209" t="s">
        <v>145</v>
      </c>
      <c r="B59" s="209"/>
      <c r="C59" s="209"/>
      <c r="D59" s="209"/>
    </row>
    <row r="60" spans="1:4" s="140" customFormat="1" ht="15">
      <c r="A60" s="122" t="s">
        <v>144</v>
      </c>
      <c r="B60" s="123" t="s">
        <v>122</v>
      </c>
      <c r="C60" s="122" t="s">
        <v>123</v>
      </c>
      <c r="D60" s="122" t="s">
        <v>124</v>
      </c>
    </row>
    <row r="61" spans="1:4" s="140" customFormat="1" ht="15">
      <c r="A61" s="124" t="s">
        <v>125</v>
      </c>
      <c r="B61" s="125" t="s">
        <v>126</v>
      </c>
      <c r="C61" s="126" t="s">
        <v>127</v>
      </c>
      <c r="D61" s="126" t="s">
        <v>128</v>
      </c>
    </row>
    <row r="62" spans="1:4" s="140" customFormat="1" ht="15">
      <c r="A62" s="127" t="s">
        <v>129</v>
      </c>
      <c r="B62" s="129"/>
      <c r="C62" s="129"/>
      <c r="D62" s="127"/>
    </row>
    <row r="63" spans="1:4" ht="14.25">
      <c r="A63" s="129" t="s">
        <v>130</v>
      </c>
      <c r="B63" s="138"/>
      <c r="C63" s="133">
        <v>65</v>
      </c>
      <c r="D63" s="133">
        <f>B63/10*C63</f>
        <v>0</v>
      </c>
    </row>
    <row r="64" spans="1:4" ht="14.25">
      <c r="A64" s="129" t="s">
        <v>131</v>
      </c>
      <c r="B64" s="138"/>
      <c r="C64" s="133">
        <v>104</v>
      </c>
      <c r="D64" s="133">
        <f>B64/10*C64</f>
        <v>0</v>
      </c>
    </row>
    <row r="65" spans="1:4" ht="14.25">
      <c r="A65" s="129" t="s">
        <v>132</v>
      </c>
      <c r="B65" s="138"/>
      <c r="C65" s="133">
        <v>60</v>
      </c>
      <c r="D65" s="133">
        <f>B65/10*C65</f>
        <v>0</v>
      </c>
    </row>
    <row r="66" spans="1:4" ht="14.25">
      <c r="A66" s="129" t="s">
        <v>133</v>
      </c>
      <c r="B66" s="138"/>
      <c r="C66" s="133">
        <v>55</v>
      </c>
      <c r="D66" s="133">
        <f>B66/10*C66</f>
        <v>0</v>
      </c>
    </row>
    <row r="67" spans="1:4" ht="14.25">
      <c r="A67" s="129" t="s">
        <v>134</v>
      </c>
      <c r="B67" s="138"/>
      <c r="C67" s="133">
        <v>60</v>
      </c>
      <c r="D67" s="133">
        <f>B67/10*C67</f>
        <v>0</v>
      </c>
    </row>
    <row r="68" spans="1:4" ht="15">
      <c r="A68" s="127" t="s">
        <v>135</v>
      </c>
      <c r="B68" s="135"/>
      <c r="C68" s="133"/>
      <c r="D68" s="135">
        <f>D63+D64+D65+D66+D67</f>
        <v>0</v>
      </c>
    </row>
    <row r="69" spans="1:4" ht="14.25">
      <c r="A69" s="129" t="s">
        <v>136</v>
      </c>
      <c r="B69" s="138"/>
      <c r="C69" s="133">
        <v>15</v>
      </c>
      <c r="D69" s="133">
        <f>B69/10*C69</f>
        <v>0</v>
      </c>
    </row>
    <row r="70" spans="1:4" ht="14.25">
      <c r="A70" s="129" t="s">
        <v>137</v>
      </c>
      <c r="B70" s="138"/>
      <c r="C70" s="133">
        <v>3.5</v>
      </c>
      <c r="D70" s="133">
        <f>B70*C70/1000</f>
        <v>0</v>
      </c>
    </row>
    <row r="71" spans="1:4" ht="14.25">
      <c r="A71" s="129" t="s">
        <v>138</v>
      </c>
      <c r="B71" s="138"/>
      <c r="C71" s="133">
        <v>37.5</v>
      </c>
      <c r="D71" s="133">
        <f>B71/10*C71</f>
        <v>0</v>
      </c>
    </row>
    <row r="72" spans="1:4" ht="14.25">
      <c r="A72" s="129" t="s">
        <v>139</v>
      </c>
      <c r="B72" s="138"/>
      <c r="C72" s="133">
        <v>10</v>
      </c>
      <c r="D72" s="133">
        <f>B72/10*C72</f>
        <v>0</v>
      </c>
    </row>
    <row r="73" spans="1:4" ht="14.25">
      <c r="A73" s="129" t="s">
        <v>140</v>
      </c>
      <c r="B73" s="138"/>
      <c r="C73" s="133">
        <v>12</v>
      </c>
      <c r="D73" s="133">
        <f>B73/10*C73</f>
        <v>0</v>
      </c>
    </row>
    <row r="74" spans="1:4" ht="14.25">
      <c r="A74" s="129" t="s">
        <v>141</v>
      </c>
      <c r="B74" s="138"/>
      <c r="C74" s="133">
        <v>9</v>
      </c>
      <c r="D74" s="133">
        <f>B74/10*C74</f>
        <v>0</v>
      </c>
    </row>
    <row r="75" spans="1:4" ht="15">
      <c r="A75" s="127" t="s">
        <v>142</v>
      </c>
      <c r="B75" s="138"/>
      <c r="C75" s="133"/>
      <c r="D75" s="135">
        <f>D68+D69+D70+D71+D72+D73+D74</f>
        <v>0</v>
      </c>
    </row>
    <row r="77" spans="1:4" ht="18">
      <c r="A77" s="209" t="s">
        <v>146</v>
      </c>
      <c r="B77" s="209"/>
      <c r="C77" s="209"/>
      <c r="D77" s="209"/>
    </row>
    <row r="78" spans="1:4" s="140" customFormat="1" ht="15">
      <c r="A78" s="122" t="s">
        <v>144</v>
      </c>
      <c r="B78" s="123" t="s">
        <v>122</v>
      </c>
      <c r="C78" s="122" t="s">
        <v>123</v>
      </c>
      <c r="D78" s="122" t="s">
        <v>124</v>
      </c>
    </row>
    <row r="79" spans="1:4" s="140" customFormat="1" ht="15">
      <c r="A79" s="124" t="s">
        <v>125</v>
      </c>
      <c r="B79" s="125" t="s">
        <v>126</v>
      </c>
      <c r="C79" s="126" t="s">
        <v>127</v>
      </c>
      <c r="D79" s="126" t="s">
        <v>128</v>
      </c>
    </row>
    <row r="80" spans="1:4" s="140" customFormat="1" ht="15">
      <c r="A80" s="127" t="s">
        <v>129</v>
      </c>
      <c r="B80" s="127"/>
      <c r="C80" s="127"/>
      <c r="D80" s="127"/>
    </row>
    <row r="81" spans="1:4" ht="14.25">
      <c r="A81" s="129" t="s">
        <v>130</v>
      </c>
      <c r="B81" s="133">
        <f>B63+B45+B27+B9</f>
        <v>506.19999999999993</v>
      </c>
      <c r="C81" s="133">
        <v>65</v>
      </c>
      <c r="D81" s="133">
        <f>B81/10*C81</f>
        <v>3290.2999999999993</v>
      </c>
    </row>
    <row r="82" spans="1:4" ht="14.25">
      <c r="A82" s="129" t="s">
        <v>131</v>
      </c>
      <c r="B82" s="133">
        <f>B64+B46+B28+B10</f>
        <v>141.3</v>
      </c>
      <c r="C82" s="133">
        <v>104</v>
      </c>
      <c r="D82" s="133">
        <f>B82/10*C82</f>
        <v>1469.52</v>
      </c>
    </row>
    <row r="83" spans="1:4" ht="14.25">
      <c r="A83" s="129" t="s">
        <v>132</v>
      </c>
      <c r="B83" s="133">
        <f>B65+B47+B29+B11</f>
        <v>11.4</v>
      </c>
      <c r="C83" s="133">
        <v>60</v>
      </c>
      <c r="D83" s="133">
        <f>B83/10*C83</f>
        <v>68.4</v>
      </c>
    </row>
    <row r="84" spans="1:4" ht="14.25">
      <c r="A84" s="129" t="s">
        <v>133</v>
      </c>
      <c r="B84" s="133">
        <f>B66+B48+B30+B12</f>
        <v>111.5</v>
      </c>
      <c r="C84" s="133">
        <v>55</v>
      </c>
      <c r="D84" s="133">
        <f>B84/10*C84</f>
        <v>613.25</v>
      </c>
    </row>
    <row r="85" spans="1:4" ht="14.25">
      <c r="A85" s="129" t="s">
        <v>134</v>
      </c>
      <c r="B85" s="133">
        <f>B67+B49+B31+B13</f>
        <v>11.8</v>
      </c>
      <c r="C85" s="133">
        <v>60</v>
      </c>
      <c r="D85" s="133">
        <f>B85/10*C85</f>
        <v>70.80000000000001</v>
      </c>
    </row>
    <row r="86" spans="1:4" ht="15">
      <c r="A86" s="127" t="s">
        <v>135</v>
      </c>
      <c r="B86" s="135">
        <f>SUM(B81:B85)</f>
        <v>782.1999999999999</v>
      </c>
      <c r="C86" s="133"/>
      <c r="D86" s="135">
        <f>D81+D82+D83+D84+D85</f>
        <v>5512.2699999999995</v>
      </c>
    </row>
    <row r="87" spans="1:4" ht="14.25">
      <c r="A87" s="129" t="s">
        <v>136</v>
      </c>
      <c r="B87" s="133">
        <f aca="true" t="shared" si="1" ref="B87:B92">B69+B51+B33+B15</f>
        <v>3465.8</v>
      </c>
      <c r="C87" s="133">
        <v>15</v>
      </c>
      <c r="D87" s="133">
        <f>B87/10*C87</f>
        <v>5198.700000000001</v>
      </c>
    </row>
    <row r="88" spans="1:4" ht="14.25">
      <c r="A88" s="129" t="s">
        <v>137</v>
      </c>
      <c r="B88" s="133">
        <f t="shared" si="1"/>
        <v>51300</v>
      </c>
      <c r="C88" s="133">
        <v>3.5</v>
      </c>
      <c r="D88" s="133">
        <f>B88*C88/1000</f>
        <v>179.55</v>
      </c>
    </row>
    <row r="89" spans="1:4" ht="14.25">
      <c r="A89" s="129" t="s">
        <v>138</v>
      </c>
      <c r="B89" s="133">
        <f t="shared" si="1"/>
        <v>0.5</v>
      </c>
      <c r="C89" s="133">
        <v>37.5</v>
      </c>
      <c r="D89" s="133">
        <f>B89/10*C89</f>
        <v>1.875</v>
      </c>
    </row>
    <row r="90" spans="1:4" ht="14.25">
      <c r="A90" s="129" t="s">
        <v>139</v>
      </c>
      <c r="B90" s="133">
        <f t="shared" si="1"/>
        <v>0</v>
      </c>
      <c r="C90" s="133">
        <v>10</v>
      </c>
      <c r="D90" s="133">
        <f>B90/10*C90</f>
        <v>0</v>
      </c>
    </row>
    <row r="91" spans="1:4" ht="14.25">
      <c r="A91" s="129" t="s">
        <v>140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141</v>
      </c>
      <c r="B92" s="133">
        <f t="shared" si="1"/>
        <v>0</v>
      </c>
      <c r="C92" s="133">
        <v>9</v>
      </c>
      <c r="D92" s="133">
        <f>B92/10*C92</f>
        <v>0</v>
      </c>
    </row>
    <row r="93" spans="1:4" ht="15">
      <c r="A93" s="127" t="s">
        <v>142</v>
      </c>
      <c r="B93" s="133"/>
      <c r="C93" s="133"/>
      <c r="D93" s="141">
        <f>D86+D87+D88+D89+D90+D91+D92</f>
        <v>10892.395</v>
      </c>
    </row>
    <row r="95" ht="12.75">
      <c r="A95" s="119" t="s">
        <v>154</v>
      </c>
    </row>
    <row r="97" spans="1:3" ht="12.75">
      <c r="A97" s="142" t="s">
        <v>155</v>
      </c>
      <c r="B97" s="156"/>
      <c r="C97" s="155" t="s">
        <v>185</v>
      </c>
    </row>
    <row r="98" spans="1:4" ht="12.75">
      <c r="A98" s="2" t="s">
        <v>186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zoomScalePageLayoutView="0" workbookViewId="0" topLeftCell="A4">
      <selection activeCell="K111" sqref="K111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0"/>
      <c r="B1" s="183"/>
      <c r="C1" s="183"/>
      <c r="D1" s="183"/>
      <c r="E1" s="183"/>
      <c r="F1" s="183"/>
      <c r="G1" s="183"/>
      <c r="H1" s="183"/>
      <c r="I1" s="183"/>
    </row>
    <row r="2" spans="1:9" ht="15">
      <c r="A2" s="196" t="s">
        <v>0</v>
      </c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 t="s">
        <v>195</v>
      </c>
      <c r="B3" s="201"/>
      <c r="C3" s="201"/>
      <c r="D3" s="201"/>
      <c r="E3" s="201"/>
      <c r="F3" s="201"/>
      <c r="G3" s="201"/>
      <c r="H3" s="201"/>
      <c r="I3" s="201"/>
    </row>
    <row r="5" spans="1:9" ht="30" customHeight="1">
      <c r="A5" s="202" t="s">
        <v>1</v>
      </c>
      <c r="B5" s="204" t="s">
        <v>2</v>
      </c>
      <c r="C5" s="4" t="s">
        <v>3</v>
      </c>
      <c r="D5" s="11" t="s">
        <v>105</v>
      </c>
      <c r="E5" s="11" t="s">
        <v>111</v>
      </c>
      <c r="F5" s="4" t="s">
        <v>112</v>
      </c>
      <c r="G5" s="18" t="s">
        <v>4</v>
      </c>
      <c r="H5" s="18" t="s">
        <v>4</v>
      </c>
      <c r="I5" s="19" t="s">
        <v>4</v>
      </c>
    </row>
    <row r="6" spans="1:9" ht="35.25" thickBot="1">
      <c r="A6" s="203"/>
      <c r="B6" s="205"/>
      <c r="C6" s="47" t="s">
        <v>167</v>
      </c>
      <c r="D6" s="48" t="s">
        <v>168</v>
      </c>
      <c r="E6" s="48" t="s">
        <v>169</v>
      </c>
      <c r="F6" s="47" t="s">
        <v>169</v>
      </c>
      <c r="G6" s="49" t="s">
        <v>170</v>
      </c>
      <c r="H6" s="49" t="s">
        <v>171</v>
      </c>
      <c r="I6" s="50" t="s">
        <v>172</v>
      </c>
    </row>
    <row r="7" spans="1:9" ht="26.25">
      <c r="A7" s="197">
        <v>1</v>
      </c>
      <c r="B7" s="51" t="s">
        <v>5</v>
      </c>
      <c r="C7" s="52">
        <v>792</v>
      </c>
      <c r="D7" s="53">
        <v>692</v>
      </c>
      <c r="E7" s="53">
        <v>516</v>
      </c>
      <c r="F7" s="54">
        <v>516</v>
      </c>
      <c r="G7" s="55">
        <f>F7/E7*100</f>
        <v>100</v>
      </c>
      <c r="H7" s="56">
        <f>F7/D7*100</f>
        <v>74.56647398843931</v>
      </c>
      <c r="I7" s="57">
        <f>F7/C7*100</f>
        <v>65.15151515151516</v>
      </c>
    </row>
    <row r="8" spans="1:9" ht="15">
      <c r="A8" s="198"/>
      <c r="B8" s="7" t="s">
        <v>6</v>
      </c>
      <c r="C8" s="6">
        <v>4</v>
      </c>
      <c r="D8" s="10">
        <v>-5</v>
      </c>
      <c r="E8" s="10">
        <v>1</v>
      </c>
      <c r="F8" s="6">
        <v>0</v>
      </c>
      <c r="G8" s="20">
        <f>F8/E8*100</f>
        <v>0</v>
      </c>
      <c r="H8" s="21">
        <f aca="true" t="shared" si="0" ref="H8:H74">F8/D8*100</f>
        <v>0</v>
      </c>
      <c r="I8" s="58">
        <f aca="true" t="shared" si="1" ref="I8:I74">F8/C8*100</f>
        <v>0</v>
      </c>
    </row>
    <row r="9" spans="1:9" ht="15">
      <c r="A9" s="198"/>
      <c r="B9" s="40" t="s">
        <v>108</v>
      </c>
      <c r="C9" s="41">
        <v>0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199"/>
      <c r="B10" s="59" t="s">
        <v>7</v>
      </c>
      <c r="C10" s="60">
        <v>5</v>
      </c>
      <c r="D10" s="61">
        <v>0</v>
      </c>
      <c r="E10" s="61">
        <v>2</v>
      </c>
      <c r="F10" s="60">
        <v>-9</v>
      </c>
      <c r="G10" s="62">
        <f aca="true" t="shared" si="2" ref="G10:G75">F10/E10*100</f>
        <v>-450</v>
      </c>
      <c r="H10" s="63" t="e">
        <f t="shared" si="0"/>
        <v>#DIV/0!</v>
      </c>
      <c r="I10" s="64">
        <f t="shared" si="1"/>
        <v>-180</v>
      </c>
    </row>
    <row r="11" spans="1:9" ht="15">
      <c r="A11" s="197">
        <v>2</v>
      </c>
      <c r="B11" s="65" t="s">
        <v>8</v>
      </c>
      <c r="C11" s="52">
        <v>452</v>
      </c>
      <c r="D11" s="53">
        <v>460</v>
      </c>
      <c r="E11" s="53">
        <v>303</v>
      </c>
      <c r="F11" s="53">
        <v>303</v>
      </c>
      <c r="G11" s="55">
        <f t="shared" si="2"/>
        <v>100</v>
      </c>
      <c r="H11" s="56">
        <f t="shared" si="0"/>
        <v>65.8695652173913</v>
      </c>
      <c r="I11" s="57">
        <f t="shared" si="1"/>
        <v>67.03539823008849</v>
      </c>
    </row>
    <row r="12" spans="1:9" ht="15">
      <c r="A12" s="198"/>
      <c r="B12" s="7" t="s">
        <v>9</v>
      </c>
      <c r="C12" s="6">
        <v>491</v>
      </c>
      <c r="D12" s="10">
        <v>405</v>
      </c>
      <c r="E12" s="10">
        <v>290</v>
      </c>
      <c r="F12" s="10">
        <v>290</v>
      </c>
      <c r="G12" s="20">
        <f t="shared" si="2"/>
        <v>100</v>
      </c>
      <c r="H12" s="21">
        <f t="shared" si="0"/>
        <v>71.60493827160494</v>
      </c>
      <c r="I12" s="58">
        <f t="shared" si="1"/>
        <v>59.063136456211815</v>
      </c>
    </row>
    <row r="13" spans="1:9" ht="15">
      <c r="A13" s="198"/>
      <c r="B13" s="7" t="s">
        <v>10</v>
      </c>
      <c r="C13" s="6">
        <v>20</v>
      </c>
      <c r="D13" s="10">
        <v>15</v>
      </c>
      <c r="E13" s="10">
        <v>9</v>
      </c>
      <c r="F13" s="10">
        <v>9</v>
      </c>
      <c r="G13" s="20">
        <f t="shared" si="2"/>
        <v>100</v>
      </c>
      <c r="H13" s="21">
        <f t="shared" si="0"/>
        <v>60</v>
      </c>
      <c r="I13" s="58">
        <f t="shared" si="1"/>
        <v>45</v>
      </c>
    </row>
    <row r="14" spans="1:9" ht="15">
      <c r="A14" s="198"/>
      <c r="B14" s="7" t="s">
        <v>11</v>
      </c>
      <c r="C14" s="6">
        <v>8</v>
      </c>
      <c r="D14" s="10">
        <v>2</v>
      </c>
      <c r="E14" s="10">
        <v>2</v>
      </c>
      <c r="F14" s="10">
        <v>2</v>
      </c>
      <c r="G14" s="20">
        <f t="shared" si="2"/>
        <v>100</v>
      </c>
      <c r="H14" s="21">
        <f t="shared" si="0"/>
        <v>100</v>
      </c>
      <c r="I14" s="58">
        <f t="shared" si="1"/>
        <v>25</v>
      </c>
    </row>
    <row r="15" spans="1:9" ht="26.25">
      <c r="A15" s="198"/>
      <c r="B15" s="8" t="s">
        <v>12</v>
      </c>
      <c r="C15" s="6">
        <f>C12+C14</f>
        <v>499</v>
      </c>
      <c r="D15" s="6">
        <f>D12+D14</f>
        <v>407</v>
      </c>
      <c r="E15" s="6">
        <f>E12+E14</f>
        <v>292</v>
      </c>
      <c r="F15" s="6">
        <f>F12+F14</f>
        <v>292</v>
      </c>
      <c r="G15" s="20">
        <f t="shared" si="2"/>
        <v>100</v>
      </c>
      <c r="H15" s="21">
        <f t="shared" si="0"/>
        <v>71.74447174447175</v>
      </c>
      <c r="I15" s="58">
        <f t="shared" si="1"/>
        <v>58.517034068136276</v>
      </c>
    </row>
    <row r="16" spans="1:9" ht="26.25">
      <c r="A16" s="198"/>
      <c r="B16" s="24" t="s">
        <v>13</v>
      </c>
      <c r="C16" s="25">
        <f>C14/C15</f>
        <v>0.01603206412825651</v>
      </c>
      <c r="D16" s="26">
        <f>D14/D15</f>
        <v>0.004914004914004914</v>
      </c>
      <c r="E16" s="26">
        <f>E14/E15</f>
        <v>0.00684931506849315</v>
      </c>
      <c r="F16" s="27">
        <f>F14/F15</f>
        <v>0.00684931506849315</v>
      </c>
      <c r="G16" s="20">
        <f t="shared" si="2"/>
        <v>100</v>
      </c>
      <c r="H16" s="21">
        <f t="shared" si="0"/>
        <v>139.3835616438356</v>
      </c>
      <c r="I16" s="58">
        <f t="shared" si="1"/>
        <v>42.72260273972603</v>
      </c>
    </row>
    <row r="17" spans="1:9" ht="15.75" thickBot="1">
      <c r="A17" s="199"/>
      <c r="B17" s="66" t="s">
        <v>14</v>
      </c>
      <c r="C17" s="67">
        <f>C13/C15</f>
        <v>0.04008016032064128</v>
      </c>
      <c r="D17" s="68">
        <f>D13/D15</f>
        <v>0.036855036855036855</v>
      </c>
      <c r="E17" s="68">
        <f>E13/E15</f>
        <v>0.030821917808219176</v>
      </c>
      <c r="F17" s="69">
        <f>F13/F15</f>
        <v>0.030821917808219176</v>
      </c>
      <c r="G17" s="62">
        <f t="shared" si="2"/>
        <v>100</v>
      </c>
      <c r="H17" s="63">
        <f t="shared" si="0"/>
        <v>83.63013698630137</v>
      </c>
      <c r="I17" s="64">
        <f t="shared" si="1"/>
        <v>76.90068493150685</v>
      </c>
    </row>
    <row r="18" spans="1:9" ht="15">
      <c r="A18" s="197">
        <v>3</v>
      </c>
      <c r="B18" s="65" t="s">
        <v>15</v>
      </c>
      <c r="C18" s="52">
        <v>18500</v>
      </c>
      <c r="D18" s="53">
        <v>25012</v>
      </c>
      <c r="E18" s="53">
        <v>26100</v>
      </c>
      <c r="F18" s="54">
        <v>26100</v>
      </c>
      <c r="G18" s="55">
        <f t="shared" si="2"/>
        <v>100</v>
      </c>
      <c r="H18" s="56">
        <f t="shared" si="0"/>
        <v>104.34991204221973</v>
      </c>
      <c r="I18" s="57">
        <f t="shared" si="1"/>
        <v>141.0810810810811</v>
      </c>
    </row>
    <row r="19" spans="1:9" ht="26.25" thickBot="1">
      <c r="A19" s="199"/>
      <c r="B19" s="70" t="s">
        <v>16</v>
      </c>
      <c r="C19" s="71">
        <f>C18/C12/9*1000</f>
        <v>4186.467526589727</v>
      </c>
      <c r="D19" s="71">
        <f>D18/D12/9*1000</f>
        <v>6862.002743484225</v>
      </c>
      <c r="E19" s="71">
        <f>E18/E12/9*1000</f>
        <v>10000</v>
      </c>
      <c r="F19" s="71">
        <f>F18/F12/9*1000</f>
        <v>10000</v>
      </c>
      <c r="G19" s="62">
        <f t="shared" si="2"/>
        <v>100</v>
      </c>
      <c r="H19" s="63">
        <f t="shared" si="0"/>
        <v>145.7300495762034</v>
      </c>
      <c r="I19" s="64">
        <f t="shared" si="1"/>
        <v>238.86486486486484</v>
      </c>
    </row>
    <row r="20" spans="1:9" ht="26.25">
      <c r="A20" s="197">
        <v>4</v>
      </c>
      <c r="B20" s="51" t="s">
        <v>20</v>
      </c>
      <c r="C20" s="52">
        <v>6309</v>
      </c>
      <c r="D20" s="53">
        <v>43250</v>
      </c>
      <c r="E20" s="53">
        <v>45100</v>
      </c>
      <c r="F20" s="74">
        <v>45100</v>
      </c>
      <c r="G20" s="55">
        <f t="shared" si="2"/>
        <v>100</v>
      </c>
      <c r="H20" s="56">
        <f t="shared" si="0"/>
        <v>104.27745664739885</v>
      </c>
      <c r="I20" s="57">
        <f t="shared" si="1"/>
        <v>714.8517990172769</v>
      </c>
    </row>
    <row r="21" spans="1:9" ht="15.75" thickBot="1">
      <c r="A21" s="199"/>
      <c r="B21" s="75" t="s">
        <v>17</v>
      </c>
      <c r="C21" s="76">
        <f>C20/C7/9*1000</f>
        <v>885.10101010101</v>
      </c>
      <c r="D21" s="76">
        <f>D20/D7/9*1000</f>
        <v>6944.444444444444</v>
      </c>
      <c r="E21" s="76">
        <f>E20/E7/9*1000</f>
        <v>9711.455641688199</v>
      </c>
      <c r="F21" s="76">
        <f>F20/F7/9*1000</f>
        <v>9711.455641688199</v>
      </c>
      <c r="G21" s="62">
        <f t="shared" si="2"/>
        <v>100</v>
      </c>
      <c r="H21" s="63">
        <f t="shared" si="0"/>
        <v>139.84496124031008</v>
      </c>
      <c r="I21" s="79">
        <f t="shared" si="1"/>
        <v>1097.2143891893086</v>
      </c>
    </row>
    <row r="22" spans="1:9" ht="39">
      <c r="A22" s="197">
        <v>5</v>
      </c>
      <c r="B22" s="80" t="s">
        <v>18</v>
      </c>
      <c r="C22" s="52">
        <v>45</v>
      </c>
      <c r="D22" s="53">
        <v>26</v>
      </c>
      <c r="E22" s="53">
        <v>11</v>
      </c>
      <c r="F22" s="74">
        <v>11</v>
      </c>
      <c r="G22" s="55">
        <f t="shared" si="2"/>
        <v>100</v>
      </c>
      <c r="H22" s="56">
        <f t="shared" si="0"/>
        <v>42.30769230769231</v>
      </c>
      <c r="I22" s="81">
        <f t="shared" si="1"/>
        <v>24.444444444444443</v>
      </c>
    </row>
    <row r="23" spans="1:9" ht="27" thickBot="1">
      <c r="A23" s="199"/>
      <c r="B23" s="82" t="s">
        <v>21</v>
      </c>
      <c r="C23" s="71">
        <f>C22/C7*100</f>
        <v>5.681818181818182</v>
      </c>
      <c r="D23" s="72">
        <f>D22/D7*100</f>
        <v>3.7572254335260116</v>
      </c>
      <c r="E23" s="72">
        <f>E22/E7*100</f>
        <v>2.131782945736434</v>
      </c>
      <c r="F23" s="83">
        <f>F22/F7*100</f>
        <v>2.131782945736434</v>
      </c>
      <c r="G23" s="62">
        <f t="shared" si="2"/>
        <v>100</v>
      </c>
      <c r="H23" s="63">
        <f t="shared" si="0"/>
        <v>56.738223017292775</v>
      </c>
      <c r="I23" s="79">
        <f t="shared" si="1"/>
        <v>37.519379844961236</v>
      </c>
    </row>
    <row r="24" spans="1:9" ht="36.75" customHeight="1">
      <c r="A24" s="206">
        <v>6</v>
      </c>
      <c r="B24" s="99" t="s">
        <v>19</v>
      </c>
      <c r="C24" s="96"/>
      <c r="D24" s="97"/>
      <c r="E24" s="97"/>
      <c r="F24" s="96"/>
      <c r="G24" s="55"/>
      <c r="H24" s="56"/>
      <c r="I24" s="81"/>
    </row>
    <row r="25" spans="1:9" ht="15">
      <c r="A25" s="207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7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7"/>
      <c r="B27" s="7" t="s">
        <v>158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7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7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7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26.25">
      <c r="A31" s="207"/>
      <c r="B31" s="8" t="s">
        <v>27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7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7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7"/>
      <c r="B34" s="29" t="s">
        <v>30</v>
      </c>
      <c r="C34" s="33">
        <f>SUM(C35:C43)</f>
        <v>0</v>
      </c>
      <c r="D34" s="34">
        <f>SUM(D35:D43)</f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7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7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7"/>
      <c r="B37" s="7" t="s">
        <v>158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7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7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7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7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7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7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7"/>
      <c r="B44" s="24" t="s">
        <v>39</v>
      </c>
      <c r="C44" s="33">
        <f>SUM(C45:C47)</f>
        <v>16687</v>
      </c>
      <c r="D44" s="34">
        <f>SUM(D45:D47)</f>
        <v>27218.36</v>
      </c>
      <c r="E44" s="34">
        <f>SUM(E45:E47)</f>
        <v>27218.36</v>
      </c>
      <c r="F44" s="34">
        <f>SUM(F45:F47)</f>
        <v>25442.795000000002</v>
      </c>
      <c r="G44" s="20">
        <f t="shared" si="2"/>
        <v>93.4765908012092</v>
      </c>
      <c r="H44" s="21">
        <f t="shared" si="0"/>
        <v>93.4765908012092</v>
      </c>
      <c r="I44" s="84">
        <f t="shared" si="1"/>
        <v>152.47075567807275</v>
      </c>
    </row>
    <row r="45" spans="1:9" ht="15">
      <c r="A45" s="207"/>
      <c r="B45" s="7" t="s">
        <v>153</v>
      </c>
      <c r="C45" s="6">
        <v>1593.2</v>
      </c>
      <c r="D45" s="10">
        <v>2910</v>
      </c>
      <c r="E45" s="10">
        <v>2910</v>
      </c>
      <c r="F45" s="34">
        <f>'3 вал.прод'!D21</f>
        <v>2331.7000000000003</v>
      </c>
      <c r="G45" s="20">
        <f t="shared" si="2"/>
        <v>80.12714776632303</v>
      </c>
      <c r="H45" s="21">
        <f t="shared" si="0"/>
        <v>80.12714776632303</v>
      </c>
      <c r="I45" s="84">
        <f t="shared" si="1"/>
        <v>146.35325131810194</v>
      </c>
    </row>
    <row r="46" spans="1:9" ht="15">
      <c r="A46" s="207"/>
      <c r="B46" s="7" t="s">
        <v>40</v>
      </c>
      <c r="C46" s="6">
        <v>0</v>
      </c>
      <c r="D46" s="10">
        <v>923.61</v>
      </c>
      <c r="E46" s="10">
        <v>923.61</v>
      </c>
      <c r="F46" s="34">
        <f>'3 вал.прод'!D57</f>
        <v>80.94999999999999</v>
      </c>
      <c r="G46" s="20">
        <f t="shared" si="2"/>
        <v>8.764521821981138</v>
      </c>
      <c r="H46" s="21">
        <f t="shared" si="0"/>
        <v>8.764521821981138</v>
      </c>
      <c r="I46" s="84" t="e">
        <f t="shared" si="1"/>
        <v>#DIV/0!</v>
      </c>
    </row>
    <row r="47" spans="1:9" ht="15">
      <c r="A47" s="207"/>
      <c r="B47" s="7" t="s">
        <v>41</v>
      </c>
      <c r="C47" s="6">
        <v>15093.8</v>
      </c>
      <c r="D47" s="10">
        <v>23384.75</v>
      </c>
      <c r="E47" s="10">
        <v>23384.75</v>
      </c>
      <c r="F47" s="34">
        <f>'3 вал.прод'!D39</f>
        <v>23030.145</v>
      </c>
      <c r="G47" s="20">
        <f t="shared" si="2"/>
        <v>98.4836057687168</v>
      </c>
      <c r="H47" s="21">
        <f t="shared" si="0"/>
        <v>98.4836057687168</v>
      </c>
      <c r="I47" s="84">
        <f t="shared" si="1"/>
        <v>152.58016536591182</v>
      </c>
    </row>
    <row r="48" spans="1:9" ht="15">
      <c r="A48" s="207"/>
      <c r="B48" s="28" t="s">
        <v>42</v>
      </c>
      <c r="C48" s="33">
        <f>C44+C34</f>
        <v>16687</v>
      </c>
      <c r="D48" s="34">
        <f>D44+D34</f>
        <v>27218.36</v>
      </c>
      <c r="E48" s="34">
        <f>E44+E34</f>
        <v>27218.36</v>
      </c>
      <c r="F48" s="30">
        <f>F44+F34</f>
        <v>25442.795000000002</v>
      </c>
      <c r="G48" s="20">
        <f t="shared" si="2"/>
        <v>93.4765908012092</v>
      </c>
      <c r="H48" s="21">
        <f t="shared" si="0"/>
        <v>93.4765908012092</v>
      </c>
      <c r="I48" s="84">
        <f t="shared" si="1"/>
        <v>152.47075567807275</v>
      </c>
    </row>
    <row r="49" spans="1:9" ht="15">
      <c r="A49" s="207"/>
      <c r="B49" s="29" t="s">
        <v>17</v>
      </c>
      <c r="C49" s="22">
        <f>C48/C7/9*1000</f>
        <v>2341.049382716049</v>
      </c>
      <c r="D49" s="22">
        <f>D48/D7/9*1000</f>
        <v>4370.321130378934</v>
      </c>
      <c r="E49" s="22">
        <f>E48/E7/9*1000</f>
        <v>5860.973298880275</v>
      </c>
      <c r="F49" s="22">
        <f>F48/F7/9*1000</f>
        <v>5478.638027562447</v>
      </c>
      <c r="G49" s="20">
        <f t="shared" si="2"/>
        <v>93.4765908012092</v>
      </c>
      <c r="H49" s="21">
        <f t="shared" si="0"/>
        <v>125.36007913650535</v>
      </c>
      <c r="I49" s="84">
        <f t="shared" si="1"/>
        <v>234.02488080820478</v>
      </c>
    </row>
    <row r="50" spans="1:9" ht="15">
      <c r="A50" s="207"/>
      <c r="B50" s="40" t="s">
        <v>117</v>
      </c>
      <c r="C50" s="44"/>
      <c r="D50" s="45"/>
      <c r="E50" s="45">
        <v>9000</v>
      </c>
      <c r="F50" s="46">
        <f>'3 вал.прод'!D87</f>
        <v>9181.05</v>
      </c>
      <c r="G50" s="20">
        <f>F50/E50*100</f>
        <v>102.01166666666666</v>
      </c>
      <c r="H50" s="21" t="e">
        <f>F50/D50*100</f>
        <v>#DIV/0!</v>
      </c>
      <c r="I50" s="84" t="e">
        <f>F50/C50*100</f>
        <v>#DIV/0!</v>
      </c>
    </row>
    <row r="51" spans="1:9" ht="15.75" thickBot="1">
      <c r="A51" s="208"/>
      <c r="B51" s="85" t="s">
        <v>118</v>
      </c>
      <c r="C51" s="86"/>
      <c r="D51" s="87"/>
      <c r="E51" s="87">
        <v>9000</v>
      </c>
      <c r="F51" s="88">
        <f>'3 вал.прод'!D86</f>
        <v>9170.32</v>
      </c>
      <c r="G51" s="62">
        <f>F51/E51*100</f>
        <v>101.89244444444445</v>
      </c>
      <c r="H51" s="63" t="e">
        <f>F51/D51*100</f>
        <v>#DIV/0!</v>
      </c>
      <c r="I51" s="79" t="e">
        <f>F51/C51*100</f>
        <v>#DIV/0!</v>
      </c>
    </row>
    <row r="52" spans="1:9" ht="26.25">
      <c r="A52" s="197">
        <v>7</v>
      </c>
      <c r="B52" s="89" t="s">
        <v>43</v>
      </c>
      <c r="C52" s="90">
        <f>C48/C53</f>
        <v>50.26204819277108</v>
      </c>
      <c r="D52" s="91">
        <f>D48/D53</f>
        <v>107.58245059288538</v>
      </c>
      <c r="E52" s="91">
        <f>E48/E53</f>
        <v>107.15889763779528</v>
      </c>
      <c r="F52" s="92">
        <f>F48/F53</f>
        <v>100.16848425196851</v>
      </c>
      <c r="G52" s="55">
        <f t="shared" si="2"/>
        <v>93.47659080120918</v>
      </c>
      <c r="H52" s="56">
        <f t="shared" si="0"/>
        <v>93.10857272718867</v>
      </c>
      <c r="I52" s="81">
        <f t="shared" si="1"/>
        <v>199.29248379968564</v>
      </c>
    </row>
    <row r="53" spans="1:9" ht="52.5" thickBot="1">
      <c r="A53" s="199"/>
      <c r="B53" s="93" t="s">
        <v>44</v>
      </c>
      <c r="C53" s="60">
        <v>332</v>
      </c>
      <c r="D53" s="61">
        <v>253</v>
      </c>
      <c r="E53" s="61">
        <v>254</v>
      </c>
      <c r="F53" s="61">
        <v>254</v>
      </c>
      <c r="G53" s="62">
        <f t="shared" si="2"/>
        <v>100</v>
      </c>
      <c r="H53" s="63">
        <f t="shared" si="0"/>
        <v>100.39525691699605</v>
      </c>
      <c r="I53" s="79">
        <f t="shared" si="1"/>
        <v>76.50602409638554</v>
      </c>
    </row>
    <row r="54" spans="1:9" ht="15">
      <c r="A54" s="197">
        <v>8</v>
      </c>
      <c r="B54" s="94" t="s">
        <v>45</v>
      </c>
      <c r="C54" s="52">
        <v>5750</v>
      </c>
      <c r="D54" s="53">
        <v>11650</v>
      </c>
      <c r="E54" s="53">
        <v>12300</v>
      </c>
      <c r="F54" s="53">
        <v>12300</v>
      </c>
      <c r="G54" s="55">
        <f t="shared" si="2"/>
        <v>100</v>
      </c>
      <c r="H54" s="56">
        <f t="shared" si="0"/>
        <v>105.5793991416309</v>
      </c>
      <c r="I54" s="81">
        <f t="shared" si="1"/>
        <v>213.91304347826087</v>
      </c>
    </row>
    <row r="55" spans="1:9" ht="15.75" thickBot="1">
      <c r="A55" s="199"/>
      <c r="B55" s="75" t="s">
        <v>17</v>
      </c>
      <c r="C55" s="71">
        <f>C54/C7/9*1000</f>
        <v>806.6778900112233</v>
      </c>
      <c r="D55" s="71">
        <f>D54/D7/9*1000</f>
        <v>1870.5844572896594</v>
      </c>
      <c r="E55" s="71">
        <f>E54/E7/9*1000</f>
        <v>2648.578811369509</v>
      </c>
      <c r="F55" s="71">
        <f>F54/F7/9*1000</f>
        <v>2648.578811369509</v>
      </c>
      <c r="G55" s="62">
        <f t="shared" si="2"/>
        <v>100</v>
      </c>
      <c r="H55" s="63">
        <f t="shared" si="0"/>
        <v>141.5909771434275</v>
      </c>
      <c r="I55" s="79">
        <f t="shared" si="1"/>
        <v>328.3316481294237</v>
      </c>
    </row>
    <row r="56" spans="1:9" ht="15">
      <c r="A56" s="197">
        <v>9</v>
      </c>
      <c r="B56" s="95" t="s">
        <v>46</v>
      </c>
      <c r="C56" s="96">
        <f>C58+C66+C67+C68+C69+C72+C73+C74+C75+C76+C77+C78</f>
        <v>909</v>
      </c>
      <c r="D56" s="97">
        <f>D58+D66+D67+D68+D69+D72+D73+D74+D75+D76+D77+D78</f>
        <v>3349.1</v>
      </c>
      <c r="E56" s="97">
        <f>E58+E66+E67+E68+E69+E72+E73+E74+E75+E76+E77+E78</f>
        <v>3543.6</v>
      </c>
      <c r="F56" s="98">
        <f>F58+F66+F67+F68+F69+F72+F73+F74+F75+F76+F77+F78</f>
        <v>3398.6</v>
      </c>
      <c r="G56" s="55">
        <f t="shared" si="2"/>
        <v>95.90811604018512</v>
      </c>
      <c r="H56" s="56">
        <f t="shared" si="0"/>
        <v>101.47800901734794</v>
      </c>
      <c r="I56" s="81">
        <f t="shared" si="1"/>
        <v>373.88338833883387</v>
      </c>
    </row>
    <row r="57" spans="1:9" ht="15">
      <c r="A57" s="198"/>
      <c r="B57" s="29" t="s">
        <v>17</v>
      </c>
      <c r="C57" s="22">
        <f>C56/C7*1000/9</f>
        <v>127.52525252525253</v>
      </c>
      <c r="D57" s="22">
        <f>D56/D7*1000/9</f>
        <v>537.7488760436737</v>
      </c>
      <c r="E57" s="22">
        <f>E56/E7*1000/9</f>
        <v>763.0490956072351</v>
      </c>
      <c r="F57" s="22">
        <f>F56/F7*1000/9</f>
        <v>731.8260120585702</v>
      </c>
      <c r="G57" s="20">
        <f t="shared" si="2"/>
        <v>95.90811604018512</v>
      </c>
      <c r="H57" s="21">
        <f t="shared" si="0"/>
        <v>136.09066325582322</v>
      </c>
      <c r="I57" s="84">
        <f t="shared" si="1"/>
        <v>573.8675262875125</v>
      </c>
    </row>
    <row r="58" spans="1:9" ht="15">
      <c r="A58" s="198"/>
      <c r="B58" s="29" t="s">
        <v>47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8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8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8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8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8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8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8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8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8"/>
      <c r="B67" s="7" t="s">
        <v>56</v>
      </c>
      <c r="C67" s="6">
        <v>428</v>
      </c>
      <c r="D67" s="10">
        <v>1410</v>
      </c>
      <c r="E67" s="10">
        <v>1425</v>
      </c>
      <c r="F67" s="13">
        <v>1425</v>
      </c>
      <c r="G67" s="20">
        <f t="shared" si="2"/>
        <v>100</v>
      </c>
      <c r="H67" s="21">
        <f t="shared" si="0"/>
        <v>101.06382978723406</v>
      </c>
      <c r="I67" s="84">
        <f t="shared" si="1"/>
        <v>332.94392523364485</v>
      </c>
    </row>
    <row r="68" spans="1:9" ht="15">
      <c r="A68" s="198"/>
      <c r="B68" s="7" t="s">
        <v>57</v>
      </c>
      <c r="C68" s="6">
        <v>0</v>
      </c>
      <c r="D68" s="10">
        <v>322</v>
      </c>
      <c r="E68" s="10">
        <v>335</v>
      </c>
      <c r="F68" s="13">
        <v>335</v>
      </c>
      <c r="G68" s="20">
        <f t="shared" si="2"/>
        <v>100</v>
      </c>
      <c r="H68" s="21">
        <f t="shared" si="0"/>
        <v>104.03726708074534</v>
      </c>
      <c r="I68" s="84" t="e">
        <f t="shared" si="1"/>
        <v>#DIV/0!</v>
      </c>
    </row>
    <row r="69" spans="1:9" ht="15">
      <c r="A69" s="198"/>
      <c r="B69" s="29" t="s">
        <v>58</v>
      </c>
      <c r="C69" s="33">
        <f>C70+C71</f>
        <v>475</v>
      </c>
      <c r="D69" s="34">
        <f>D70+D71</f>
        <v>1533</v>
      </c>
      <c r="E69" s="34">
        <f>E70+E71</f>
        <v>1536</v>
      </c>
      <c r="F69" s="30">
        <f>F70+F71</f>
        <v>1536</v>
      </c>
      <c r="G69" s="20">
        <f t="shared" si="2"/>
        <v>100</v>
      </c>
      <c r="H69" s="21">
        <f t="shared" si="0"/>
        <v>100.19569471624266</v>
      </c>
      <c r="I69" s="84">
        <f t="shared" si="1"/>
        <v>323.36842105263156</v>
      </c>
    </row>
    <row r="70" spans="1:9" ht="15">
      <c r="A70" s="198"/>
      <c r="B70" s="7" t="s">
        <v>59</v>
      </c>
      <c r="C70" s="6">
        <v>255</v>
      </c>
      <c r="D70" s="10">
        <v>951</v>
      </c>
      <c r="E70" s="10">
        <v>952</v>
      </c>
      <c r="F70" s="13">
        <v>952</v>
      </c>
      <c r="G70" s="20">
        <f t="shared" si="2"/>
        <v>100</v>
      </c>
      <c r="H70" s="21">
        <f t="shared" si="0"/>
        <v>100.10515247108307</v>
      </c>
      <c r="I70" s="84">
        <f t="shared" si="1"/>
        <v>373.3333333333333</v>
      </c>
    </row>
    <row r="71" spans="1:9" ht="15">
      <c r="A71" s="198"/>
      <c r="B71" s="7" t="s">
        <v>60</v>
      </c>
      <c r="C71" s="6">
        <v>220</v>
      </c>
      <c r="D71" s="15">
        <v>582</v>
      </c>
      <c r="E71" s="10">
        <v>584</v>
      </c>
      <c r="F71" s="13">
        <v>584</v>
      </c>
      <c r="G71" s="20">
        <f t="shared" si="2"/>
        <v>100</v>
      </c>
      <c r="H71" s="21">
        <f t="shared" si="0"/>
        <v>100.34364261168385</v>
      </c>
      <c r="I71" s="84">
        <f t="shared" si="1"/>
        <v>265.4545454545455</v>
      </c>
    </row>
    <row r="72" spans="1:9" ht="15">
      <c r="A72" s="198"/>
      <c r="B72" s="7" t="s">
        <v>61</v>
      </c>
      <c r="C72" s="6">
        <v>1</v>
      </c>
      <c r="D72" s="10">
        <v>2.5</v>
      </c>
      <c r="E72" s="10">
        <v>2</v>
      </c>
      <c r="F72" s="13">
        <v>2</v>
      </c>
      <c r="G72" s="20">
        <f t="shared" si="2"/>
        <v>100</v>
      </c>
      <c r="H72" s="21">
        <f t="shared" si="0"/>
        <v>80</v>
      </c>
      <c r="I72" s="84">
        <f t="shared" si="1"/>
        <v>200</v>
      </c>
    </row>
    <row r="73" spans="1:9" ht="15">
      <c r="A73" s="198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8"/>
      <c r="B74" s="7" t="s">
        <v>63</v>
      </c>
      <c r="C74" s="6">
        <v>3</v>
      </c>
      <c r="D74" s="10">
        <v>53.6</v>
      </c>
      <c r="E74" s="10">
        <v>84.6</v>
      </c>
      <c r="F74" s="10">
        <v>84.6</v>
      </c>
      <c r="G74" s="20">
        <f t="shared" si="2"/>
        <v>100</v>
      </c>
      <c r="H74" s="21">
        <f t="shared" si="0"/>
        <v>157.83582089552237</v>
      </c>
      <c r="I74" s="84">
        <f t="shared" si="1"/>
        <v>2820</v>
      </c>
    </row>
    <row r="75" spans="1:9" ht="15">
      <c r="A75" s="198"/>
      <c r="B75" s="7" t="s">
        <v>64</v>
      </c>
      <c r="C75" s="6"/>
      <c r="D75" s="10">
        <v>27</v>
      </c>
      <c r="E75" s="10">
        <v>161</v>
      </c>
      <c r="F75" s="13">
        <v>16</v>
      </c>
      <c r="G75" s="20">
        <f t="shared" si="2"/>
        <v>9.937888198757763</v>
      </c>
      <c r="H75" s="21">
        <f aca="true" t="shared" si="3" ref="H75:H119">F75/D75*100</f>
        <v>59.25925925925925</v>
      </c>
      <c r="I75" s="84" t="e">
        <f aca="true" t="shared" si="4" ref="I75:I119">F75/C75*100</f>
        <v>#DIV/0!</v>
      </c>
    </row>
    <row r="76" spans="1:9" ht="15">
      <c r="A76" s="198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8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199"/>
      <c r="B78" s="59" t="s">
        <v>197</v>
      </c>
      <c r="C78" s="60">
        <v>2</v>
      </c>
      <c r="D78" s="61">
        <v>1</v>
      </c>
      <c r="E78" s="61">
        <v>0</v>
      </c>
      <c r="F78" s="60">
        <v>0</v>
      </c>
      <c r="G78" s="62" t="e">
        <f t="shared" si="5"/>
        <v>#DIV/0!</v>
      </c>
      <c r="H78" s="63">
        <f t="shared" si="3"/>
        <v>0</v>
      </c>
      <c r="I78" s="79">
        <f t="shared" si="4"/>
        <v>0</v>
      </c>
    </row>
    <row r="79" spans="1:10" ht="39">
      <c r="A79" s="193">
        <v>10</v>
      </c>
      <c r="B79" s="99" t="s">
        <v>67</v>
      </c>
      <c r="C79" s="96">
        <f>C80+C81</f>
        <v>554</v>
      </c>
      <c r="D79" s="97">
        <f>D80+D81</f>
        <v>5219.7</v>
      </c>
      <c r="E79" s="97">
        <f>E80+E81</f>
        <v>1230</v>
      </c>
      <c r="F79" s="100">
        <f>F80+F81</f>
        <v>2408</v>
      </c>
      <c r="G79" s="55">
        <f t="shared" si="5"/>
        <v>195.77235772357724</v>
      </c>
      <c r="H79" s="56">
        <f t="shared" si="3"/>
        <v>46.13291951644731</v>
      </c>
      <c r="I79" s="81">
        <f t="shared" si="4"/>
        <v>434.6570397111913</v>
      </c>
      <c r="J79" s="3"/>
    </row>
    <row r="80" spans="1:10" ht="15">
      <c r="A80" s="194"/>
      <c r="B80" s="7" t="s">
        <v>68</v>
      </c>
      <c r="C80" s="6">
        <v>0</v>
      </c>
      <c r="D80" s="10">
        <v>3853.7</v>
      </c>
      <c r="E80" s="16">
        <v>50</v>
      </c>
      <c r="F80" s="16">
        <v>828</v>
      </c>
      <c r="G80" s="20">
        <f t="shared" si="5"/>
        <v>1655.9999999999998</v>
      </c>
      <c r="H80" s="21">
        <f t="shared" si="3"/>
        <v>21.485844772556245</v>
      </c>
      <c r="I80" s="84" t="e">
        <f t="shared" si="4"/>
        <v>#DIV/0!</v>
      </c>
      <c r="J80" s="3"/>
    </row>
    <row r="81" spans="1:10" ht="15">
      <c r="A81" s="194"/>
      <c r="B81" s="5" t="s">
        <v>69</v>
      </c>
      <c r="C81" s="6">
        <v>554</v>
      </c>
      <c r="D81" s="10">
        <v>1366</v>
      </c>
      <c r="E81" s="16">
        <v>1180</v>
      </c>
      <c r="F81" s="16">
        <v>1580</v>
      </c>
      <c r="G81" s="20">
        <f t="shared" si="5"/>
        <v>133.89830508474577</v>
      </c>
      <c r="H81" s="21">
        <f t="shared" si="3"/>
        <v>115.66617862371888</v>
      </c>
      <c r="I81" s="84">
        <f t="shared" si="4"/>
        <v>285.1985559566787</v>
      </c>
      <c r="J81" s="3"/>
    </row>
    <row r="82" spans="1:10" ht="39.75" thickBot="1">
      <c r="A82" s="195"/>
      <c r="B82" s="93" t="s">
        <v>70</v>
      </c>
      <c r="C82" s="60">
        <v>0</v>
      </c>
      <c r="D82" s="61">
        <v>42</v>
      </c>
      <c r="E82" s="61">
        <v>0</v>
      </c>
      <c r="F82" s="101">
        <v>0</v>
      </c>
      <c r="G82" s="62" t="e">
        <f t="shared" si="5"/>
        <v>#DIV/0!</v>
      </c>
      <c r="H82" s="63">
        <f t="shared" si="3"/>
        <v>0</v>
      </c>
      <c r="I82" s="79" t="e">
        <f t="shared" si="4"/>
        <v>#DIV/0!</v>
      </c>
      <c r="J82" s="3"/>
    </row>
    <row r="83" spans="1:10" ht="15">
      <c r="A83" s="193">
        <v>11</v>
      </c>
      <c r="B83" s="65" t="s">
        <v>71</v>
      </c>
      <c r="C83" s="65">
        <v>9890</v>
      </c>
      <c r="D83" s="94">
        <v>13049</v>
      </c>
      <c r="E83" s="94">
        <v>13049</v>
      </c>
      <c r="F83" s="102">
        <v>13049</v>
      </c>
      <c r="G83" s="55">
        <f t="shared" si="5"/>
        <v>100</v>
      </c>
      <c r="H83" s="56">
        <f t="shared" si="3"/>
        <v>100</v>
      </c>
      <c r="I83" s="81">
        <f t="shared" si="4"/>
        <v>131.9413549039434</v>
      </c>
      <c r="J83" s="3"/>
    </row>
    <row r="84" spans="1:10" ht="26.25">
      <c r="A84" s="194"/>
      <c r="B84" s="24" t="s">
        <v>72</v>
      </c>
      <c r="C84" s="35">
        <f>C83/C7</f>
        <v>12.487373737373737</v>
      </c>
      <c r="D84" s="36">
        <f>D83/D7</f>
        <v>18.856936416184972</v>
      </c>
      <c r="E84" s="36">
        <f>E83/E7</f>
        <v>25.28875968992248</v>
      </c>
      <c r="F84" s="37">
        <f>F83/F7</f>
        <v>25.28875968992248</v>
      </c>
      <c r="G84" s="20">
        <f t="shared" si="5"/>
        <v>100</v>
      </c>
      <c r="H84" s="21">
        <f t="shared" si="3"/>
        <v>134.10852713178295</v>
      </c>
      <c r="I84" s="84">
        <f t="shared" si="4"/>
        <v>202.514637759541</v>
      </c>
      <c r="J84" s="3"/>
    </row>
    <row r="85" spans="1:10" ht="52.5" thickBot="1">
      <c r="A85" s="195"/>
      <c r="B85" s="82" t="s">
        <v>73</v>
      </c>
      <c r="C85" s="71">
        <f>C82/C83*100</f>
        <v>0</v>
      </c>
      <c r="D85" s="72">
        <f>D82/D83*100</f>
        <v>0.3218637443482259</v>
      </c>
      <c r="E85" s="72">
        <f>E82/E83*100</f>
        <v>0</v>
      </c>
      <c r="F85" s="103">
        <f>F82/F83*100</f>
        <v>0</v>
      </c>
      <c r="G85" s="62" t="e">
        <f t="shared" si="5"/>
        <v>#DIV/0!</v>
      </c>
      <c r="H85" s="63">
        <f t="shared" si="3"/>
        <v>0</v>
      </c>
      <c r="I85" s="79" t="e">
        <f t="shared" si="4"/>
        <v>#DIV/0!</v>
      </c>
      <c r="J85" s="3"/>
    </row>
    <row r="86" spans="1:10" ht="26.25">
      <c r="A86" s="193">
        <v>12</v>
      </c>
      <c r="B86" s="80" t="s">
        <v>74</v>
      </c>
      <c r="C86" s="52">
        <v>2</v>
      </c>
      <c r="D86" s="53">
        <v>9</v>
      </c>
      <c r="E86" s="53">
        <v>10</v>
      </c>
      <c r="F86" s="104">
        <v>14</v>
      </c>
      <c r="G86" s="55">
        <f t="shared" si="5"/>
        <v>140</v>
      </c>
      <c r="H86" s="56">
        <f t="shared" si="3"/>
        <v>155.55555555555557</v>
      </c>
      <c r="I86" s="81">
        <f t="shared" si="4"/>
        <v>700</v>
      </c>
      <c r="J86" s="3"/>
    </row>
    <row r="87" spans="1:10" ht="27" thickBot="1">
      <c r="A87" s="195"/>
      <c r="B87" s="82" t="s">
        <v>75</v>
      </c>
      <c r="C87" s="76">
        <f>C86*1000/C7</f>
        <v>2.525252525252525</v>
      </c>
      <c r="D87" s="106">
        <f>D86*1000/D7</f>
        <v>13.00578034682081</v>
      </c>
      <c r="E87" s="106">
        <f>E86*1000/E7</f>
        <v>19.37984496124031</v>
      </c>
      <c r="F87" s="106">
        <f>F86*1000/F7</f>
        <v>27.131782945736433</v>
      </c>
      <c r="G87" s="62">
        <f t="shared" si="5"/>
        <v>140</v>
      </c>
      <c r="H87" s="63">
        <f t="shared" si="3"/>
        <v>208.61326442721787</v>
      </c>
      <c r="I87" s="79">
        <f t="shared" si="4"/>
        <v>1074.4186046511627</v>
      </c>
      <c r="J87" s="3"/>
    </row>
    <row r="88" spans="1:10" ht="26.25">
      <c r="A88" s="193">
        <v>13</v>
      </c>
      <c r="B88" s="80" t="s">
        <v>76</v>
      </c>
      <c r="C88" s="52">
        <v>1</v>
      </c>
      <c r="D88" s="53">
        <v>6</v>
      </c>
      <c r="E88" s="53">
        <v>5</v>
      </c>
      <c r="F88" s="53">
        <v>5</v>
      </c>
      <c r="G88" s="55">
        <f t="shared" si="5"/>
        <v>100</v>
      </c>
      <c r="H88" s="56">
        <f t="shared" si="3"/>
        <v>83.33333333333334</v>
      </c>
      <c r="I88" s="81">
        <f t="shared" si="4"/>
        <v>500</v>
      </c>
      <c r="J88" s="3"/>
    </row>
    <row r="89" spans="1:10" ht="26.25">
      <c r="A89" s="194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5"/>
      <c r="B90" s="82" t="s">
        <v>78</v>
      </c>
      <c r="C90" s="76">
        <f>(C88+C89)*1000/C7</f>
        <v>1.2626262626262625</v>
      </c>
      <c r="D90" s="106">
        <f>(D88+D89)*1000/D7</f>
        <v>8.670520231213873</v>
      </c>
      <c r="E90" s="106">
        <f>(E88+E89)*1000/E7</f>
        <v>9.689922480620154</v>
      </c>
      <c r="F90" s="106">
        <f>(F88+F89)*1000/F7</f>
        <v>9.689922480620154</v>
      </c>
      <c r="G90" s="62">
        <f t="shared" si="5"/>
        <v>100</v>
      </c>
      <c r="H90" s="63">
        <f t="shared" si="3"/>
        <v>111.75710594315245</v>
      </c>
      <c r="I90" s="79">
        <f t="shared" si="4"/>
        <v>767.4418604651163</v>
      </c>
      <c r="J90" s="3"/>
    </row>
    <row r="91" spans="1:10" ht="50.25" customHeight="1">
      <c r="A91" s="193">
        <v>14</v>
      </c>
      <c r="B91" s="80" t="s">
        <v>79</v>
      </c>
      <c r="C91" s="52">
        <v>0</v>
      </c>
      <c r="D91" s="53">
        <v>295</v>
      </c>
      <c r="E91" s="53">
        <v>295</v>
      </c>
      <c r="F91" s="53">
        <v>295</v>
      </c>
      <c r="G91" s="55">
        <f t="shared" si="5"/>
        <v>100</v>
      </c>
      <c r="H91" s="56">
        <f t="shared" si="3"/>
        <v>100</v>
      </c>
      <c r="I91" s="81" t="e">
        <f t="shared" si="4"/>
        <v>#DIV/0!</v>
      </c>
      <c r="J91" s="3"/>
    </row>
    <row r="92" spans="1:10" ht="39.75" thickBot="1">
      <c r="A92" s="195"/>
      <c r="B92" s="82" t="s">
        <v>80</v>
      </c>
      <c r="C92" s="105">
        <f>C91/C7*100</f>
        <v>0</v>
      </c>
      <c r="D92" s="72">
        <f>D91/D7*100</f>
        <v>42.630057803468205</v>
      </c>
      <c r="E92" s="72">
        <f>E91/E7*100</f>
        <v>57.17054263565892</v>
      </c>
      <c r="F92" s="72">
        <f>F91/F7*100</f>
        <v>57.17054263565892</v>
      </c>
      <c r="G92" s="62">
        <f t="shared" si="5"/>
        <v>100</v>
      </c>
      <c r="H92" s="63">
        <f t="shared" si="3"/>
        <v>134.10852713178295</v>
      </c>
      <c r="I92" s="79" t="e">
        <f t="shared" si="4"/>
        <v>#DIV/0!</v>
      </c>
      <c r="J92" s="3"/>
    </row>
    <row r="93" spans="1:10" ht="15">
      <c r="A93" s="193">
        <v>15</v>
      </c>
      <c r="B93" s="65" t="s">
        <v>81</v>
      </c>
      <c r="C93" s="52">
        <v>7</v>
      </c>
      <c r="D93" s="53">
        <v>15</v>
      </c>
      <c r="E93" s="158">
        <v>8</v>
      </c>
      <c r="F93" s="158">
        <v>12</v>
      </c>
      <c r="G93" s="55">
        <f t="shared" si="5"/>
        <v>150</v>
      </c>
      <c r="H93" s="56">
        <f t="shared" si="3"/>
        <v>80</v>
      </c>
      <c r="I93" s="81">
        <f t="shared" si="4"/>
        <v>171.42857142857142</v>
      </c>
      <c r="J93" s="3"/>
    </row>
    <row r="94" spans="1:10" ht="15">
      <c r="A94" s="194"/>
      <c r="B94" s="7" t="s">
        <v>82</v>
      </c>
      <c r="C94" s="6">
        <v>6</v>
      </c>
      <c r="D94" s="10">
        <v>10</v>
      </c>
      <c r="E94" s="159">
        <v>8</v>
      </c>
      <c r="F94" s="159">
        <v>12</v>
      </c>
      <c r="G94" s="20">
        <f t="shared" si="5"/>
        <v>150</v>
      </c>
      <c r="H94" s="21">
        <f t="shared" si="3"/>
        <v>120</v>
      </c>
      <c r="I94" s="84">
        <f t="shared" si="4"/>
        <v>200</v>
      </c>
      <c r="J94" s="3"/>
    </row>
    <row r="95" spans="1:10" ht="15">
      <c r="A95" s="194"/>
      <c r="B95" s="29" t="s">
        <v>83</v>
      </c>
      <c r="C95" s="25">
        <f>C94/C93</f>
        <v>0.8571428571428571</v>
      </c>
      <c r="D95" s="26">
        <f>D94/D93</f>
        <v>0.6666666666666666</v>
      </c>
      <c r="E95" s="26">
        <f>E94/E93</f>
        <v>1</v>
      </c>
      <c r="F95" s="26">
        <f>F94/F93</f>
        <v>1</v>
      </c>
      <c r="G95" s="20">
        <f t="shared" si="5"/>
        <v>100</v>
      </c>
      <c r="H95" s="21">
        <f t="shared" si="3"/>
        <v>150</v>
      </c>
      <c r="I95" s="84">
        <f t="shared" si="4"/>
        <v>116.66666666666667</v>
      </c>
      <c r="J95" s="3"/>
    </row>
    <row r="96" spans="1:10" ht="39">
      <c r="A96" s="194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4"/>
      <c r="B97" s="24" t="s">
        <v>85</v>
      </c>
      <c r="C97" s="25">
        <f>C96/C93</f>
        <v>0</v>
      </c>
      <c r="D97" s="26">
        <f>D96/D93</f>
        <v>0</v>
      </c>
      <c r="E97" s="26">
        <f>E96/E93</f>
        <v>0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4"/>
      <c r="B98" s="31" t="s">
        <v>86</v>
      </c>
      <c r="C98" s="39">
        <f>C93*100000/C7</f>
        <v>883.8383838383838</v>
      </c>
      <c r="D98" s="38">
        <f>D93*100000/D7</f>
        <v>2167.6300578034684</v>
      </c>
      <c r="E98" s="38">
        <f>E93*100000/E7</f>
        <v>1550.3875968992247</v>
      </c>
      <c r="F98" s="39">
        <f>F93*100000/F7</f>
        <v>2325.5813953488373</v>
      </c>
      <c r="G98" s="20">
        <f t="shared" si="5"/>
        <v>150.00000000000003</v>
      </c>
      <c r="H98" s="21">
        <f t="shared" si="3"/>
        <v>107.28682170542636</v>
      </c>
      <c r="I98" s="84">
        <f t="shared" si="4"/>
        <v>263.12292358803984</v>
      </c>
      <c r="J98" s="3"/>
    </row>
    <row r="99" spans="1:10" ht="15.75" thickBot="1">
      <c r="A99" s="195"/>
      <c r="B99" s="59" t="s">
        <v>87</v>
      </c>
      <c r="C99" s="60">
        <v>0</v>
      </c>
      <c r="D99" s="61">
        <v>0</v>
      </c>
      <c r="E99" s="161">
        <v>0</v>
      </c>
      <c r="F99" s="162">
        <v>0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168.2</v>
      </c>
      <c r="E100" s="110">
        <v>380.5</v>
      </c>
      <c r="F100" s="109">
        <v>368.6</v>
      </c>
      <c r="G100" s="111">
        <f t="shared" si="5"/>
        <v>96.87253613666229</v>
      </c>
      <c r="H100" s="112">
        <f t="shared" si="3"/>
        <v>219.14387633769326</v>
      </c>
      <c r="I100" s="113">
        <f t="shared" si="4"/>
        <v>351.71755725190843</v>
      </c>
      <c r="J100" s="3"/>
    </row>
    <row r="101" spans="1:10" ht="42.75" customHeight="1">
      <c r="A101" s="193">
        <v>17</v>
      </c>
      <c r="B101" s="80" t="s">
        <v>89</v>
      </c>
      <c r="C101" s="52">
        <v>970</v>
      </c>
      <c r="D101" s="53">
        <v>770.6</v>
      </c>
      <c r="E101" s="53">
        <v>768.4</v>
      </c>
      <c r="F101" s="52">
        <v>768.4</v>
      </c>
      <c r="G101" s="55">
        <f t="shared" si="5"/>
        <v>100</v>
      </c>
      <c r="H101" s="56">
        <f t="shared" si="3"/>
        <v>99.7145081754477</v>
      </c>
      <c r="I101" s="81">
        <f t="shared" si="4"/>
        <v>79.21649484536081</v>
      </c>
      <c r="J101" s="3"/>
    </row>
    <row r="102" spans="1:10" ht="39" customHeight="1">
      <c r="A102" s="19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5"/>
      <c r="B103" s="82" t="s">
        <v>91</v>
      </c>
      <c r="C103" s="67">
        <f>C102/C101</f>
        <v>0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3">
        <v>18</v>
      </c>
      <c r="B104" s="80" t="s">
        <v>92</v>
      </c>
      <c r="C104" s="52">
        <v>728</v>
      </c>
      <c r="D104" s="53">
        <v>692</v>
      </c>
      <c r="E104" s="53">
        <v>516</v>
      </c>
      <c r="F104" s="114">
        <v>516</v>
      </c>
      <c r="G104" s="55">
        <f t="shared" si="5"/>
        <v>100</v>
      </c>
      <c r="H104" s="56">
        <f t="shared" si="3"/>
        <v>74.56647398843931</v>
      </c>
      <c r="I104" s="81">
        <f t="shared" si="4"/>
        <v>70.87912087912088</v>
      </c>
      <c r="J104" s="3"/>
    </row>
    <row r="105" spans="1:10" ht="52.5" thickBot="1">
      <c r="A105" s="195"/>
      <c r="B105" s="82" t="s">
        <v>93</v>
      </c>
      <c r="C105" s="115">
        <f>C104/C7</f>
        <v>0.9191919191919192</v>
      </c>
      <c r="D105" s="116">
        <f>D104/D7</f>
        <v>1</v>
      </c>
      <c r="E105" s="116">
        <f>E104/E7</f>
        <v>1</v>
      </c>
      <c r="F105" s="117">
        <f>F104/F7</f>
        <v>1</v>
      </c>
      <c r="G105" s="62">
        <f t="shared" si="5"/>
        <v>100</v>
      </c>
      <c r="H105" s="63">
        <f t="shared" si="3"/>
        <v>100</v>
      </c>
      <c r="I105" s="79">
        <f t="shared" si="4"/>
        <v>108.79120879120879</v>
      </c>
      <c r="J105" s="3"/>
    </row>
    <row r="106" spans="1:10" ht="39">
      <c r="A106" s="193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4"/>
      <c r="B107" s="8" t="s">
        <v>95</v>
      </c>
      <c r="C107" s="6">
        <v>11.5</v>
      </c>
      <c r="D107" s="10">
        <v>9.8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55.10204081632652</v>
      </c>
      <c r="I107" s="84">
        <f t="shared" si="4"/>
        <v>46.95652173913044</v>
      </c>
      <c r="J107" s="3"/>
    </row>
    <row r="108" spans="1:10" ht="104.25" customHeight="1" thickBot="1">
      <c r="A108" s="195"/>
      <c r="B108" s="82" t="s">
        <v>96</v>
      </c>
      <c r="C108" s="115">
        <f>C107/C106</f>
        <v>1</v>
      </c>
      <c r="D108" s="116">
        <f>D107/D106</f>
        <v>0.8521739130434783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55.10204081632652</v>
      </c>
      <c r="I108" s="79">
        <f t="shared" si="4"/>
        <v>46.95652173913044</v>
      </c>
      <c r="J108" s="3"/>
    </row>
    <row r="109" spans="1:10" ht="26.25">
      <c r="A109" s="193">
        <v>20</v>
      </c>
      <c r="B109" s="80" t="s">
        <v>159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4"/>
      <c r="B110" s="8" t="s">
        <v>160</v>
      </c>
      <c r="C110" s="6">
        <v>2643.1</v>
      </c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>
        <f t="shared" si="4"/>
        <v>100</v>
      </c>
      <c r="J110" s="3"/>
    </row>
    <row r="111" spans="1:10" ht="65.25" thickBot="1">
      <c r="A111" s="195"/>
      <c r="B111" s="82" t="s">
        <v>97</v>
      </c>
      <c r="C111" s="115">
        <f>C110/C109</f>
        <v>0.13032394852324836</v>
      </c>
      <c r="D111" s="116">
        <f>D110/D109</f>
        <v>0.13032394852324836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100</v>
      </c>
      <c r="I111" s="79">
        <f t="shared" si="4"/>
        <v>100</v>
      </c>
      <c r="J111" s="3"/>
    </row>
    <row r="112" spans="1:10" ht="39">
      <c r="A112" s="193">
        <v>21</v>
      </c>
      <c r="B112" s="80" t="s">
        <v>107</v>
      </c>
      <c r="C112" s="52">
        <v>35</v>
      </c>
      <c r="D112" s="53">
        <v>30</v>
      </c>
      <c r="E112" s="53">
        <v>12</v>
      </c>
      <c r="F112" s="157">
        <v>12</v>
      </c>
      <c r="G112" s="55">
        <f t="shared" si="5"/>
        <v>100</v>
      </c>
      <c r="H112" s="56">
        <f t="shared" si="3"/>
        <v>40</v>
      </c>
      <c r="I112" s="81">
        <f t="shared" si="4"/>
        <v>34.285714285714285</v>
      </c>
      <c r="J112" s="3"/>
    </row>
    <row r="113" spans="1:10" ht="26.25">
      <c r="A113" s="194"/>
      <c r="B113" s="8" t="s">
        <v>98</v>
      </c>
      <c r="C113" s="6">
        <v>0</v>
      </c>
      <c r="D113" s="10">
        <v>17</v>
      </c>
      <c r="E113" s="10">
        <v>12</v>
      </c>
      <c r="F113" s="10">
        <v>12</v>
      </c>
      <c r="G113" s="20">
        <f t="shared" si="5"/>
        <v>100</v>
      </c>
      <c r="H113" s="21">
        <f t="shared" si="3"/>
        <v>70.58823529411765</v>
      </c>
      <c r="I113" s="84" t="e">
        <f t="shared" si="4"/>
        <v>#DIV/0!</v>
      </c>
      <c r="J113" s="3"/>
    </row>
    <row r="114" spans="1:10" ht="27" thickBot="1">
      <c r="A114" s="195"/>
      <c r="B114" s="82" t="s">
        <v>99</v>
      </c>
      <c r="C114" s="115">
        <f>C113/C112</f>
        <v>0</v>
      </c>
      <c r="D114" s="116">
        <f>D113/D112</f>
        <v>0.5666666666666667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176.47058823529412</v>
      </c>
      <c r="I114" s="79" t="e">
        <f t="shared" si="4"/>
        <v>#DIV/0!</v>
      </c>
      <c r="J114" s="3"/>
    </row>
    <row r="115" spans="1:10" ht="42" customHeight="1">
      <c r="A115" s="193">
        <v>22</v>
      </c>
      <c r="B115" s="80" t="s">
        <v>100</v>
      </c>
      <c r="C115" s="52">
        <v>6118</v>
      </c>
      <c r="D115" s="53">
        <v>3759</v>
      </c>
      <c r="E115" s="53">
        <v>1500</v>
      </c>
      <c r="F115" s="118">
        <v>5500</v>
      </c>
      <c r="G115" s="55">
        <f t="shared" si="5"/>
        <v>366.66666666666663</v>
      </c>
      <c r="H115" s="56">
        <f t="shared" si="3"/>
        <v>146.31550944400107</v>
      </c>
      <c r="I115" s="81">
        <f t="shared" si="4"/>
        <v>89.89865969271004</v>
      </c>
      <c r="J115" s="3"/>
    </row>
    <row r="116" spans="1:10" ht="51.75">
      <c r="A116" s="194"/>
      <c r="B116" s="8" t="s">
        <v>101</v>
      </c>
      <c r="C116" s="6">
        <v>0</v>
      </c>
      <c r="D116" s="15">
        <v>223</v>
      </c>
      <c r="E116" s="10">
        <v>950</v>
      </c>
      <c r="F116" s="14">
        <v>4333</v>
      </c>
      <c r="G116" s="20">
        <f t="shared" si="5"/>
        <v>456.10526315789474</v>
      </c>
      <c r="H116" s="21">
        <f t="shared" si="3"/>
        <v>1943.0493273542602</v>
      </c>
      <c r="I116" s="84" t="e">
        <f t="shared" si="4"/>
        <v>#DIV/0!</v>
      </c>
      <c r="J116" s="3"/>
    </row>
    <row r="117" spans="1:10" ht="52.5" thickBot="1">
      <c r="A117" s="195"/>
      <c r="B117" s="82" t="s">
        <v>102</v>
      </c>
      <c r="C117" s="115">
        <f>C116/C7</f>
        <v>0</v>
      </c>
      <c r="D117" s="116">
        <f>D116/D7</f>
        <v>0.3222543352601156</v>
      </c>
      <c r="E117" s="116">
        <f>E116/E7</f>
        <v>1.8410852713178294</v>
      </c>
      <c r="F117" s="115">
        <f>F116/F7</f>
        <v>8.397286821705427</v>
      </c>
      <c r="G117" s="62">
        <f t="shared" si="5"/>
        <v>456.10526315789474</v>
      </c>
      <c r="H117" s="63">
        <f t="shared" si="3"/>
        <v>2605.794834358814</v>
      </c>
      <c r="I117" s="79" t="e">
        <f t="shared" si="4"/>
        <v>#DIV/0!</v>
      </c>
      <c r="J117" s="3"/>
    </row>
    <row r="118" spans="1:10" ht="48.75" customHeight="1">
      <c r="A118" s="193">
        <v>23</v>
      </c>
      <c r="B118" s="80" t="s">
        <v>103</v>
      </c>
      <c r="C118" s="52">
        <v>115</v>
      </c>
      <c r="D118" s="53">
        <v>150</v>
      </c>
      <c r="E118" s="53">
        <v>153</v>
      </c>
      <c r="F118" s="52">
        <v>153</v>
      </c>
      <c r="G118" s="55">
        <f t="shared" si="5"/>
        <v>100</v>
      </c>
      <c r="H118" s="56">
        <f t="shared" si="3"/>
        <v>102</v>
      </c>
      <c r="I118" s="81">
        <f t="shared" si="4"/>
        <v>133.04347826086956</v>
      </c>
      <c r="J118" s="3"/>
    </row>
    <row r="119" spans="1:10" ht="39.75" thickBot="1">
      <c r="A119" s="195"/>
      <c r="B119" s="82" t="s">
        <v>104</v>
      </c>
      <c r="C119" s="115">
        <f>C118/C7</f>
        <v>0.1452020202020202</v>
      </c>
      <c r="D119" s="116">
        <f>D118/D7</f>
        <v>0.21676300578034682</v>
      </c>
      <c r="E119" s="116">
        <f>E118/E7</f>
        <v>0.29651162790697677</v>
      </c>
      <c r="F119" s="115">
        <f>F118/F7</f>
        <v>0.29651162790697677</v>
      </c>
      <c r="G119" s="62">
        <f t="shared" si="5"/>
        <v>100</v>
      </c>
      <c r="H119" s="63">
        <f t="shared" si="3"/>
        <v>136.79069767441862</v>
      </c>
      <c r="I119" s="79">
        <f t="shared" si="4"/>
        <v>204.20626895854403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106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156</v>
      </c>
      <c r="C122" s="1"/>
      <c r="D122" s="1"/>
      <c r="E122" s="1" t="s">
        <v>185</v>
      </c>
      <c r="F122" s="1"/>
      <c r="G122" s="1"/>
      <c r="H122" s="1"/>
      <c r="I122" s="1"/>
      <c r="J122" s="3"/>
    </row>
    <row r="123" spans="1:10" ht="15">
      <c r="A123" s="2"/>
      <c r="B123" s="2" t="s">
        <v>186</v>
      </c>
      <c r="C123" s="1"/>
      <c r="D123" s="1"/>
      <c r="E123" s="196"/>
      <c r="F123" s="19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9"/>
  <sheetViews>
    <sheetView zoomScalePageLayoutView="0" workbookViewId="0" topLeftCell="A37">
      <selection activeCell="D45" sqref="D45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0" t="s">
        <v>119</v>
      </c>
      <c r="B2" s="210"/>
      <c r="C2" s="210"/>
      <c r="D2" s="210"/>
    </row>
    <row r="3" spans="1:4" ht="12" customHeight="1">
      <c r="A3" s="211" t="s">
        <v>196</v>
      </c>
      <c r="B3" s="211"/>
      <c r="C3" s="211"/>
      <c r="D3" s="211"/>
    </row>
    <row r="4" spans="1:4" ht="13.5" customHeight="1">
      <c r="A4" s="121"/>
      <c r="B4" s="121"/>
      <c r="C4" s="121"/>
      <c r="D4" s="121"/>
    </row>
    <row r="5" spans="1:4" ht="16.5" customHeight="1">
      <c r="A5" s="209" t="s">
        <v>120</v>
      </c>
      <c r="B5" s="209"/>
      <c r="C5" s="209"/>
      <c r="D5" s="209"/>
    </row>
    <row r="6" spans="1:4" ht="15">
      <c r="A6" s="122" t="s">
        <v>121</v>
      </c>
      <c r="B6" s="123" t="s">
        <v>122</v>
      </c>
      <c r="C6" s="122" t="s">
        <v>123</v>
      </c>
      <c r="D6" s="122" t="s">
        <v>124</v>
      </c>
    </row>
    <row r="7" spans="1:4" ht="15">
      <c r="A7" s="124" t="s">
        <v>125</v>
      </c>
      <c r="B7" s="125" t="s">
        <v>126</v>
      </c>
      <c r="C7" s="126" t="s">
        <v>127</v>
      </c>
      <c r="D7" s="126" t="s">
        <v>128</v>
      </c>
    </row>
    <row r="8" spans="1:4" ht="15">
      <c r="A8" s="127" t="s">
        <v>129</v>
      </c>
      <c r="B8" s="128"/>
      <c r="C8" s="129"/>
      <c r="D8" s="129"/>
    </row>
    <row r="9" spans="1:4" ht="14.25">
      <c r="A9" s="130" t="s">
        <v>130</v>
      </c>
      <c r="B9" s="131">
        <v>150.8</v>
      </c>
      <c r="C9" s="133">
        <v>65</v>
      </c>
      <c r="D9" s="133">
        <f>B9/10*C9</f>
        <v>980.2000000000002</v>
      </c>
    </row>
    <row r="10" spans="1:4" ht="14.25">
      <c r="A10" s="130" t="s">
        <v>131</v>
      </c>
      <c r="B10" s="131"/>
      <c r="C10" s="133">
        <v>104</v>
      </c>
      <c r="D10" s="133">
        <f>B10/10*C10</f>
        <v>0</v>
      </c>
    </row>
    <row r="11" spans="1:4" ht="14.25">
      <c r="A11" s="130" t="s">
        <v>132</v>
      </c>
      <c r="B11" s="131"/>
      <c r="C11" s="133">
        <v>60</v>
      </c>
      <c r="D11" s="133">
        <f aca="true" t="shared" si="0" ref="D11:D20">B11/10*C11</f>
        <v>0</v>
      </c>
    </row>
    <row r="12" spans="1:4" ht="14.25">
      <c r="A12" s="130" t="s">
        <v>133</v>
      </c>
      <c r="B12" s="131">
        <v>6</v>
      </c>
      <c r="C12" s="133">
        <v>55</v>
      </c>
      <c r="D12" s="133">
        <f t="shared" si="0"/>
        <v>33</v>
      </c>
    </row>
    <row r="13" spans="1:4" ht="14.25">
      <c r="A13" s="130" t="s">
        <v>134</v>
      </c>
      <c r="B13" s="131"/>
      <c r="C13" s="133">
        <v>60</v>
      </c>
      <c r="D13" s="133">
        <f t="shared" si="0"/>
        <v>0</v>
      </c>
    </row>
    <row r="14" spans="1:4" ht="15">
      <c r="A14" s="134" t="s">
        <v>135</v>
      </c>
      <c r="B14" s="131"/>
      <c r="C14" s="133"/>
      <c r="D14" s="135">
        <f>D9+D10+D11+D12+D13</f>
        <v>1013.2000000000002</v>
      </c>
    </row>
    <row r="15" spans="1:4" ht="14.25">
      <c r="A15" s="130" t="s">
        <v>136</v>
      </c>
      <c r="B15" s="136">
        <v>339</v>
      </c>
      <c r="C15" s="133">
        <v>15</v>
      </c>
      <c r="D15" s="133">
        <f t="shared" si="0"/>
        <v>508.5</v>
      </c>
    </row>
    <row r="16" spans="1:4" ht="14.25">
      <c r="A16" s="129" t="s">
        <v>137</v>
      </c>
      <c r="B16" s="137"/>
      <c r="C16" s="133">
        <v>3.5</v>
      </c>
      <c r="D16" s="133">
        <f>B16*C16/1000</f>
        <v>0</v>
      </c>
    </row>
    <row r="17" spans="1:4" ht="14.25">
      <c r="A17" s="129" t="s">
        <v>138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139</v>
      </c>
      <c r="B18" s="138"/>
      <c r="C18" s="133">
        <v>10</v>
      </c>
      <c r="D18" s="133">
        <f t="shared" si="0"/>
        <v>0</v>
      </c>
    </row>
    <row r="19" spans="1:4" ht="14.25">
      <c r="A19" s="129" t="s">
        <v>140</v>
      </c>
      <c r="B19" s="138"/>
      <c r="C19" s="133">
        <v>12</v>
      </c>
      <c r="D19" s="133">
        <f t="shared" si="0"/>
        <v>0</v>
      </c>
    </row>
    <row r="20" spans="1:4" ht="14.25">
      <c r="A20" s="129" t="s">
        <v>141</v>
      </c>
      <c r="B20" s="138">
        <v>900</v>
      </c>
      <c r="C20" s="133">
        <v>9</v>
      </c>
      <c r="D20" s="133">
        <f t="shared" si="0"/>
        <v>810</v>
      </c>
    </row>
    <row r="21" spans="1:4" ht="15">
      <c r="A21" s="127" t="s">
        <v>142</v>
      </c>
      <c r="B21" s="138"/>
      <c r="C21" s="133"/>
      <c r="D21" s="135">
        <f>D14+D15+D16+D17+D18+D19+D20</f>
        <v>2331.7000000000003</v>
      </c>
    </row>
    <row r="22" spans="1:4" ht="14.25">
      <c r="A22" s="139"/>
      <c r="B22" s="139"/>
      <c r="C22" s="139"/>
      <c r="D22" s="139"/>
    </row>
    <row r="23" spans="1:4" ht="15.75" customHeight="1">
      <c r="A23" s="209" t="s">
        <v>143</v>
      </c>
      <c r="B23" s="209"/>
      <c r="C23" s="209"/>
      <c r="D23" s="209"/>
    </row>
    <row r="24" spans="1:4" s="140" customFormat="1" ht="15">
      <c r="A24" s="122" t="s">
        <v>144</v>
      </c>
      <c r="B24" s="123" t="s">
        <v>122</v>
      </c>
      <c r="C24" s="122" t="s">
        <v>123</v>
      </c>
      <c r="D24" s="122" t="s">
        <v>124</v>
      </c>
    </row>
    <row r="25" spans="1:4" s="140" customFormat="1" ht="15">
      <c r="A25" s="124" t="s">
        <v>125</v>
      </c>
      <c r="B25" s="125" t="s">
        <v>126</v>
      </c>
      <c r="C25" s="126" t="s">
        <v>127</v>
      </c>
      <c r="D25" s="126" t="s">
        <v>128</v>
      </c>
    </row>
    <row r="26" spans="1:4" s="140" customFormat="1" ht="15">
      <c r="A26" s="127" t="s">
        <v>129</v>
      </c>
      <c r="B26" s="129"/>
      <c r="C26" s="129"/>
      <c r="D26" s="127"/>
    </row>
    <row r="27" spans="1:4" ht="14.25">
      <c r="A27" s="129" t="s">
        <v>130</v>
      </c>
      <c r="B27" s="138">
        <v>681.7</v>
      </c>
      <c r="C27" s="133">
        <v>65</v>
      </c>
      <c r="D27" s="133">
        <f>B27/10*C27</f>
        <v>4431.05</v>
      </c>
    </row>
    <row r="28" spans="1:4" ht="14.25">
      <c r="A28" s="129" t="s">
        <v>131</v>
      </c>
      <c r="B28" s="138">
        <v>253.8</v>
      </c>
      <c r="C28" s="133">
        <v>104</v>
      </c>
      <c r="D28" s="133">
        <f>B28/10*C28</f>
        <v>2639.5200000000004</v>
      </c>
    </row>
    <row r="29" spans="1:4" ht="14.25">
      <c r="A29" s="129" t="s">
        <v>132</v>
      </c>
      <c r="B29" s="138">
        <v>19.5</v>
      </c>
      <c r="C29" s="133">
        <v>60</v>
      </c>
      <c r="D29" s="133">
        <f>B29/10*C29</f>
        <v>117</v>
      </c>
    </row>
    <row r="30" spans="1:4" ht="14.25">
      <c r="A30" s="129" t="s">
        <v>133</v>
      </c>
      <c r="B30" s="138">
        <v>157.5</v>
      </c>
      <c r="C30" s="133">
        <v>55</v>
      </c>
      <c r="D30" s="133">
        <f>B30/10*C30</f>
        <v>866.25</v>
      </c>
    </row>
    <row r="31" spans="1:4" ht="14.25">
      <c r="A31" s="129" t="s">
        <v>134</v>
      </c>
      <c r="B31" s="138">
        <v>11.8</v>
      </c>
      <c r="C31" s="133">
        <v>60</v>
      </c>
      <c r="D31" s="133">
        <f>B31/10*C31</f>
        <v>70.80000000000001</v>
      </c>
    </row>
    <row r="32" spans="1:4" ht="15">
      <c r="A32" s="127" t="s">
        <v>135</v>
      </c>
      <c r="B32" s="135"/>
      <c r="C32" s="133"/>
      <c r="D32" s="135">
        <f>D27+D28+D29+D30+D31</f>
        <v>8124.620000000001</v>
      </c>
    </row>
    <row r="33" spans="1:4" ht="14.25">
      <c r="A33" s="129" t="s">
        <v>136</v>
      </c>
      <c r="B33" s="138">
        <v>5749.4</v>
      </c>
      <c r="C33" s="133">
        <v>15</v>
      </c>
      <c r="D33" s="133">
        <f>B33/10*C33</f>
        <v>8624.099999999999</v>
      </c>
    </row>
    <row r="34" spans="1:4" ht="14.25">
      <c r="A34" s="129" t="s">
        <v>137</v>
      </c>
      <c r="B34" s="138">
        <v>51300</v>
      </c>
      <c r="C34" s="133">
        <v>3.5</v>
      </c>
      <c r="D34" s="133">
        <f>B34*C34/1000</f>
        <v>179.55</v>
      </c>
    </row>
    <row r="35" spans="1:4" ht="14.25">
      <c r="A35" s="129" t="s">
        <v>138</v>
      </c>
      <c r="B35" s="138">
        <v>0.5</v>
      </c>
      <c r="C35" s="133">
        <v>37.5</v>
      </c>
      <c r="D35" s="133">
        <f>B35/10*C35</f>
        <v>1.875</v>
      </c>
    </row>
    <row r="36" spans="1:4" ht="14.25">
      <c r="A36" s="129" t="s">
        <v>139</v>
      </c>
      <c r="B36" s="138">
        <v>6100</v>
      </c>
      <c r="C36" s="133">
        <v>10</v>
      </c>
      <c r="D36" s="133">
        <f>B36/10*C36</f>
        <v>6100</v>
      </c>
    </row>
    <row r="37" spans="1:4" ht="14.25">
      <c r="A37" s="129" t="s">
        <v>140</v>
      </c>
      <c r="B37" s="138"/>
      <c r="C37" s="133">
        <v>12</v>
      </c>
      <c r="D37" s="133">
        <f>B37/10*C37</f>
        <v>0</v>
      </c>
    </row>
    <row r="38" spans="1:4" ht="14.25">
      <c r="A38" s="129" t="s">
        <v>141</v>
      </c>
      <c r="B38" s="138"/>
      <c r="C38" s="133">
        <v>9</v>
      </c>
      <c r="D38" s="133">
        <f>B38/10*C38</f>
        <v>0</v>
      </c>
    </row>
    <row r="39" spans="1:4" ht="15">
      <c r="A39" s="127" t="s">
        <v>142</v>
      </c>
      <c r="B39" s="138"/>
      <c r="C39" s="133"/>
      <c r="D39" s="141">
        <f>SUM(D32:D38)</f>
        <v>23030.145</v>
      </c>
    </row>
    <row r="41" spans="1:4" ht="15.75" customHeight="1">
      <c r="A41" s="209" t="s">
        <v>40</v>
      </c>
      <c r="B41" s="209"/>
      <c r="C41" s="209"/>
      <c r="D41" s="209"/>
    </row>
    <row r="42" spans="1:4" s="140" customFormat="1" ht="15">
      <c r="A42" s="122" t="s">
        <v>144</v>
      </c>
      <c r="B42" s="123" t="s">
        <v>122</v>
      </c>
      <c r="C42" s="122" t="s">
        <v>123</v>
      </c>
      <c r="D42" s="122" t="s">
        <v>124</v>
      </c>
    </row>
    <row r="43" spans="1:4" s="140" customFormat="1" ht="15">
      <c r="A43" s="124" t="s">
        <v>125</v>
      </c>
      <c r="B43" s="125" t="s">
        <v>126</v>
      </c>
      <c r="C43" s="126" t="s">
        <v>127</v>
      </c>
      <c r="D43" s="126" t="s">
        <v>128</v>
      </c>
    </row>
    <row r="44" spans="1:4" s="140" customFormat="1" ht="15">
      <c r="A44" s="127" t="s">
        <v>129</v>
      </c>
      <c r="B44" s="129"/>
      <c r="C44" s="129"/>
      <c r="D44" s="127"/>
    </row>
    <row r="45" spans="1:4" ht="14.25">
      <c r="A45" s="129" t="s">
        <v>130</v>
      </c>
      <c r="B45" s="138">
        <v>5</v>
      </c>
      <c r="C45" s="133">
        <v>65</v>
      </c>
      <c r="D45" s="133">
        <f>B45/10*C45</f>
        <v>32.5</v>
      </c>
    </row>
    <row r="46" spans="1:4" ht="14.25">
      <c r="A46" s="129" t="s">
        <v>131</v>
      </c>
      <c r="B46" s="138"/>
      <c r="C46" s="133">
        <v>104</v>
      </c>
      <c r="D46" s="133">
        <f>B46/10*C46</f>
        <v>0</v>
      </c>
    </row>
    <row r="47" spans="1:4" ht="14.25">
      <c r="A47" s="129" t="s">
        <v>132</v>
      </c>
      <c r="B47" s="138"/>
      <c r="C47" s="133">
        <v>60</v>
      </c>
      <c r="D47" s="133">
        <f>B47/10*C47</f>
        <v>0</v>
      </c>
    </row>
    <row r="48" spans="1:4" ht="14.25">
      <c r="A48" s="129" t="s">
        <v>133</v>
      </c>
      <c r="B48" s="138"/>
      <c r="C48" s="133">
        <v>55</v>
      </c>
      <c r="D48" s="133">
        <f>B48/10*C48</f>
        <v>0</v>
      </c>
    </row>
    <row r="49" spans="1:4" ht="14.25">
      <c r="A49" s="129" t="s">
        <v>134</v>
      </c>
      <c r="B49" s="138"/>
      <c r="C49" s="133">
        <v>60</v>
      </c>
      <c r="D49" s="133">
        <f>B49/10*C49</f>
        <v>0</v>
      </c>
    </row>
    <row r="50" spans="1:4" ht="15">
      <c r="A50" s="127" t="s">
        <v>135</v>
      </c>
      <c r="B50" s="135"/>
      <c r="C50" s="133"/>
      <c r="D50" s="135">
        <f>D45+D46+D47+D48+D49</f>
        <v>32.5</v>
      </c>
    </row>
    <row r="51" spans="1:4" ht="14.25">
      <c r="A51" s="129" t="s">
        <v>136</v>
      </c>
      <c r="B51" s="138">
        <v>32.3</v>
      </c>
      <c r="C51" s="133">
        <v>15</v>
      </c>
      <c r="D51" s="133">
        <f>B51/10*C51</f>
        <v>48.449999999999996</v>
      </c>
    </row>
    <row r="52" spans="1:4" ht="14.25">
      <c r="A52" s="129" t="s">
        <v>137</v>
      </c>
      <c r="B52" s="138"/>
      <c r="C52" s="133">
        <v>3.5</v>
      </c>
      <c r="D52" s="133">
        <f>B52*C52/1000</f>
        <v>0</v>
      </c>
    </row>
    <row r="53" spans="1:4" ht="14.25">
      <c r="A53" s="129" t="s">
        <v>138</v>
      </c>
      <c r="B53" s="138"/>
      <c r="C53" s="133">
        <v>37.5</v>
      </c>
      <c r="D53" s="133">
        <f>B53/10*C53</f>
        <v>0</v>
      </c>
    </row>
    <row r="54" spans="1:4" ht="14.25">
      <c r="A54" s="129" t="s">
        <v>139</v>
      </c>
      <c r="B54" s="138"/>
      <c r="C54" s="133">
        <v>10</v>
      </c>
      <c r="D54" s="133">
        <f>B54/10*C54</f>
        <v>0</v>
      </c>
    </row>
    <row r="55" spans="1:4" ht="14.25">
      <c r="A55" s="129" t="s">
        <v>140</v>
      </c>
      <c r="B55" s="138"/>
      <c r="C55" s="133">
        <v>12</v>
      </c>
      <c r="D55" s="133">
        <f>B55/10*C55</f>
        <v>0</v>
      </c>
    </row>
    <row r="56" spans="1:4" ht="14.25">
      <c r="A56" s="129" t="s">
        <v>141</v>
      </c>
      <c r="B56" s="138"/>
      <c r="C56" s="133">
        <v>9</v>
      </c>
      <c r="D56" s="133">
        <f>B56/10*C56</f>
        <v>0</v>
      </c>
    </row>
    <row r="57" spans="1:4" ht="15">
      <c r="A57" s="127" t="s">
        <v>142</v>
      </c>
      <c r="B57" s="138"/>
      <c r="C57" s="133"/>
      <c r="D57" s="135">
        <f>D50+D51+D52+D53+D54+D55+D56</f>
        <v>80.94999999999999</v>
      </c>
    </row>
    <row r="59" spans="1:4" ht="15.75" customHeight="1">
      <c r="A59" s="209" t="s">
        <v>145</v>
      </c>
      <c r="B59" s="209"/>
      <c r="C59" s="209"/>
      <c r="D59" s="209"/>
    </row>
    <row r="60" spans="1:4" s="140" customFormat="1" ht="15">
      <c r="A60" s="122" t="s">
        <v>144</v>
      </c>
      <c r="B60" s="123" t="s">
        <v>122</v>
      </c>
      <c r="C60" s="122" t="s">
        <v>123</v>
      </c>
      <c r="D60" s="122" t="s">
        <v>124</v>
      </c>
    </row>
    <row r="61" spans="1:4" s="140" customFormat="1" ht="15">
      <c r="A61" s="124" t="s">
        <v>125</v>
      </c>
      <c r="B61" s="125" t="s">
        <v>126</v>
      </c>
      <c r="C61" s="126" t="s">
        <v>127</v>
      </c>
      <c r="D61" s="126" t="s">
        <v>128</v>
      </c>
    </row>
    <row r="62" spans="1:4" s="140" customFormat="1" ht="15">
      <c r="A62" s="127" t="s">
        <v>129</v>
      </c>
      <c r="B62" s="129"/>
      <c r="C62" s="129"/>
      <c r="D62" s="127"/>
    </row>
    <row r="63" spans="1:4" ht="14.25">
      <c r="A63" s="129" t="s">
        <v>130</v>
      </c>
      <c r="B63" s="138"/>
      <c r="C63" s="133">
        <v>65</v>
      </c>
      <c r="D63" s="133">
        <f>B63/10*C63</f>
        <v>0</v>
      </c>
    </row>
    <row r="64" spans="1:4" ht="14.25">
      <c r="A64" s="129" t="s">
        <v>131</v>
      </c>
      <c r="B64" s="138"/>
      <c r="C64" s="133">
        <v>104</v>
      </c>
      <c r="D64" s="133">
        <f>B64/10*C64</f>
        <v>0</v>
      </c>
    </row>
    <row r="65" spans="1:4" ht="14.25">
      <c r="A65" s="129" t="s">
        <v>132</v>
      </c>
      <c r="B65" s="138"/>
      <c r="C65" s="133">
        <v>60</v>
      </c>
      <c r="D65" s="133">
        <f>B65/10*C65</f>
        <v>0</v>
      </c>
    </row>
    <row r="66" spans="1:4" ht="14.25">
      <c r="A66" s="129" t="s">
        <v>133</v>
      </c>
      <c r="B66" s="138"/>
      <c r="C66" s="133">
        <v>55</v>
      </c>
      <c r="D66" s="133">
        <f>B66/10*C66</f>
        <v>0</v>
      </c>
    </row>
    <row r="67" spans="1:4" ht="14.25">
      <c r="A67" s="129" t="s">
        <v>134</v>
      </c>
      <c r="B67" s="138"/>
      <c r="C67" s="133">
        <v>60</v>
      </c>
      <c r="D67" s="133">
        <f>B67/10*C67</f>
        <v>0</v>
      </c>
    </row>
    <row r="68" spans="1:4" ht="15">
      <c r="A68" s="127" t="s">
        <v>135</v>
      </c>
      <c r="B68" s="135"/>
      <c r="C68" s="133"/>
      <c r="D68" s="135">
        <f>D63+D64+D65+D66+D67</f>
        <v>0</v>
      </c>
    </row>
    <row r="69" spans="1:4" ht="14.25">
      <c r="A69" s="129" t="s">
        <v>136</v>
      </c>
      <c r="B69" s="138"/>
      <c r="C69" s="133">
        <v>15</v>
      </c>
      <c r="D69" s="133">
        <f>B69/10*C69</f>
        <v>0</v>
      </c>
    </row>
    <row r="70" spans="1:4" ht="14.25">
      <c r="A70" s="129" t="s">
        <v>137</v>
      </c>
      <c r="B70" s="138"/>
      <c r="C70" s="133">
        <v>3.5</v>
      </c>
      <c r="D70" s="133">
        <f>B70*C70/1000</f>
        <v>0</v>
      </c>
    </row>
    <row r="71" spans="1:4" ht="14.25">
      <c r="A71" s="129" t="s">
        <v>138</v>
      </c>
      <c r="B71" s="138"/>
      <c r="C71" s="133">
        <v>37.5</v>
      </c>
      <c r="D71" s="133">
        <f>B71/10*C71</f>
        <v>0</v>
      </c>
    </row>
    <row r="72" spans="1:4" ht="14.25">
      <c r="A72" s="129" t="s">
        <v>139</v>
      </c>
      <c r="B72" s="138"/>
      <c r="C72" s="133">
        <v>10</v>
      </c>
      <c r="D72" s="133">
        <f>B72/10*C72</f>
        <v>0</v>
      </c>
    </row>
    <row r="73" spans="1:4" ht="14.25">
      <c r="A73" s="129" t="s">
        <v>140</v>
      </c>
      <c r="B73" s="138"/>
      <c r="C73" s="133">
        <v>12</v>
      </c>
      <c r="D73" s="133">
        <f>B73/10*C73</f>
        <v>0</v>
      </c>
    </row>
    <row r="74" spans="1:4" ht="14.25">
      <c r="A74" s="129" t="s">
        <v>141</v>
      </c>
      <c r="B74" s="138"/>
      <c r="C74" s="133">
        <v>9</v>
      </c>
      <c r="D74" s="133">
        <f>B74/10*C74</f>
        <v>0</v>
      </c>
    </row>
    <row r="75" spans="1:4" ht="15">
      <c r="A75" s="127" t="s">
        <v>142</v>
      </c>
      <c r="B75" s="138"/>
      <c r="C75" s="133"/>
      <c r="D75" s="135">
        <f>D68+D69+D70+D71+D72+D73+D74</f>
        <v>0</v>
      </c>
    </row>
    <row r="77" spans="1:4" ht="18">
      <c r="A77" s="209" t="s">
        <v>146</v>
      </c>
      <c r="B77" s="209"/>
      <c r="C77" s="209"/>
      <c r="D77" s="209"/>
    </row>
    <row r="78" spans="1:4" s="140" customFormat="1" ht="15">
      <c r="A78" s="122" t="s">
        <v>144</v>
      </c>
      <c r="B78" s="123" t="s">
        <v>122</v>
      </c>
      <c r="C78" s="122" t="s">
        <v>123</v>
      </c>
      <c r="D78" s="122" t="s">
        <v>124</v>
      </c>
    </row>
    <row r="79" spans="1:4" s="140" customFormat="1" ht="15">
      <c r="A79" s="124" t="s">
        <v>125</v>
      </c>
      <c r="B79" s="125" t="s">
        <v>126</v>
      </c>
      <c r="C79" s="126" t="s">
        <v>127</v>
      </c>
      <c r="D79" s="126" t="s">
        <v>128</v>
      </c>
    </row>
    <row r="80" spans="1:4" s="140" customFormat="1" ht="15">
      <c r="A80" s="127" t="s">
        <v>129</v>
      </c>
      <c r="B80" s="127"/>
      <c r="C80" s="127"/>
      <c r="D80" s="127"/>
    </row>
    <row r="81" spans="1:4" ht="14.25">
      <c r="A81" s="129" t="s">
        <v>130</v>
      </c>
      <c r="B81" s="133">
        <f>B63+B45+B27+B9</f>
        <v>837.5</v>
      </c>
      <c r="C81" s="133">
        <v>65</v>
      </c>
      <c r="D81" s="133">
        <f>B81/10*C81</f>
        <v>5443.75</v>
      </c>
    </row>
    <row r="82" spans="1:4" ht="14.25">
      <c r="A82" s="129" t="s">
        <v>131</v>
      </c>
      <c r="B82" s="133">
        <f>B64+B46+B28+B10</f>
        <v>253.8</v>
      </c>
      <c r="C82" s="133">
        <v>104</v>
      </c>
      <c r="D82" s="133">
        <f>B82/10*C82</f>
        <v>2639.5200000000004</v>
      </c>
    </row>
    <row r="83" spans="1:4" ht="14.25">
      <c r="A83" s="129" t="s">
        <v>132</v>
      </c>
      <c r="B83" s="133">
        <f>B65+B47+B29+B11</f>
        <v>19.5</v>
      </c>
      <c r="C83" s="133">
        <v>60</v>
      </c>
      <c r="D83" s="133">
        <f>B83/10*C83</f>
        <v>117</v>
      </c>
    </row>
    <row r="84" spans="1:4" ht="14.25">
      <c r="A84" s="129" t="s">
        <v>133</v>
      </c>
      <c r="B84" s="133">
        <f>B66+B48+B30+B12</f>
        <v>163.5</v>
      </c>
      <c r="C84" s="133">
        <v>55</v>
      </c>
      <c r="D84" s="133">
        <f>B84/10*C84</f>
        <v>899.2500000000001</v>
      </c>
    </row>
    <row r="85" spans="1:4" ht="14.25">
      <c r="A85" s="129" t="s">
        <v>134</v>
      </c>
      <c r="B85" s="133">
        <f>B67+B49+B31+B13</f>
        <v>11.8</v>
      </c>
      <c r="C85" s="133">
        <v>60</v>
      </c>
      <c r="D85" s="133">
        <f>B85/10*C85</f>
        <v>70.80000000000001</v>
      </c>
    </row>
    <row r="86" spans="1:4" ht="15">
      <c r="A86" s="127" t="s">
        <v>135</v>
      </c>
      <c r="B86" s="135">
        <f>SUM(B81:B85)</f>
        <v>1286.1</v>
      </c>
      <c r="C86" s="133"/>
      <c r="D86" s="135">
        <f>D81+D82+D83+D84+D85</f>
        <v>9170.32</v>
      </c>
    </row>
    <row r="87" spans="1:4" ht="14.25">
      <c r="A87" s="129" t="s">
        <v>136</v>
      </c>
      <c r="B87" s="133">
        <f aca="true" t="shared" si="1" ref="B87:B92">B69+B51+B33+B15</f>
        <v>6120.7</v>
      </c>
      <c r="C87" s="133">
        <v>15</v>
      </c>
      <c r="D87" s="133">
        <f>B87/10*C87</f>
        <v>9181.05</v>
      </c>
    </row>
    <row r="88" spans="1:4" ht="14.25">
      <c r="A88" s="129" t="s">
        <v>137</v>
      </c>
      <c r="B88" s="133">
        <f t="shared" si="1"/>
        <v>51300</v>
      </c>
      <c r="C88" s="133">
        <v>3.5</v>
      </c>
      <c r="D88" s="133">
        <f>B88*C88/1000</f>
        <v>179.55</v>
      </c>
    </row>
    <row r="89" spans="1:4" ht="14.25">
      <c r="A89" s="129" t="s">
        <v>138</v>
      </c>
      <c r="B89" s="133">
        <f t="shared" si="1"/>
        <v>0.5</v>
      </c>
      <c r="C89" s="133">
        <v>37.5</v>
      </c>
      <c r="D89" s="133">
        <f>B89/10*C89</f>
        <v>1.875</v>
      </c>
    </row>
    <row r="90" spans="1:4" ht="14.25">
      <c r="A90" s="129" t="s">
        <v>139</v>
      </c>
      <c r="B90" s="133">
        <f t="shared" si="1"/>
        <v>6100</v>
      </c>
      <c r="C90" s="133">
        <v>10</v>
      </c>
      <c r="D90" s="133">
        <f>B90/10*C90</f>
        <v>6100</v>
      </c>
    </row>
    <row r="91" spans="1:4" ht="14.25">
      <c r="A91" s="129" t="s">
        <v>140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141</v>
      </c>
      <c r="B92" s="133">
        <f t="shared" si="1"/>
        <v>900</v>
      </c>
      <c r="C92" s="133">
        <v>9</v>
      </c>
      <c r="D92" s="133">
        <f>B92/10*C92</f>
        <v>810</v>
      </c>
    </row>
    <row r="93" spans="1:4" ht="15">
      <c r="A93" s="127" t="s">
        <v>142</v>
      </c>
      <c r="B93" s="133"/>
      <c r="C93" s="133"/>
      <c r="D93" s="141">
        <f>D86+D87+D88+D89+D90+D91+D92</f>
        <v>25442.795</v>
      </c>
    </row>
    <row r="95" ht="12.75">
      <c r="A95" s="119" t="s">
        <v>154</v>
      </c>
    </row>
    <row r="97" spans="1:3" ht="12.75">
      <c r="A97" s="142" t="s">
        <v>155</v>
      </c>
      <c r="B97" s="156"/>
      <c r="C97" s="155" t="s">
        <v>185</v>
      </c>
    </row>
    <row r="98" spans="1:4" ht="12.75">
      <c r="A98" s="142" t="s">
        <v>186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МальцеваМС</cp:lastModifiedBy>
  <cp:lastPrinted>2015-04-08T00:22:54Z</cp:lastPrinted>
  <dcterms:created xsi:type="dcterms:W3CDTF">2013-01-21T06:24:04Z</dcterms:created>
  <dcterms:modified xsi:type="dcterms:W3CDTF">2015-04-08T00:24:17Z</dcterms:modified>
  <cp:category/>
  <cp:version/>
  <cp:contentType/>
  <cp:contentStatus/>
</cp:coreProperties>
</file>