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4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S16" i="1"/>
  <c r="S14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C13" i="1"/>
  <c r="S28" i="1" l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<sst xmlns="http://schemas.openxmlformats.org/spreadsheetml/2006/main" count="62" uniqueCount="53">
  <si>
    <t>Сельские поселения МО "Кяхтинский район"</t>
  </si>
  <si>
    <t>№ п/п</t>
  </si>
  <si>
    <t>Поселение</t>
  </si>
  <si>
    <t>Алтай</t>
  </si>
  <si>
    <t>Б-Кудара</t>
  </si>
  <si>
    <t>Б-Луг</t>
  </si>
  <si>
    <t>Заря</t>
  </si>
  <si>
    <t>Кудара</t>
  </si>
  <si>
    <t>М-Кудара</t>
  </si>
  <si>
    <t>Мурочи</t>
  </si>
  <si>
    <t>Первомай</t>
  </si>
  <si>
    <t>Субуктуй</t>
  </si>
  <si>
    <t>Тамир</t>
  </si>
  <si>
    <t>У-Киран</t>
  </si>
  <si>
    <t>У-Кяхта</t>
  </si>
  <si>
    <t>Хоронхой</t>
  </si>
  <si>
    <t>Чикой</t>
  </si>
  <si>
    <t>Шарагол</t>
  </si>
  <si>
    <t>Наушки</t>
  </si>
  <si>
    <t>Кяхта</t>
  </si>
  <si>
    <t>V факт. дох. отч. Периода</t>
  </si>
  <si>
    <t>V кас.план дох.отч.периода</t>
  </si>
  <si>
    <t>Р факт.отч.периода</t>
  </si>
  <si>
    <t>Р кас.план.отч.периода</t>
  </si>
  <si>
    <t>V факт.дох.анал.периода прошлого года</t>
  </si>
  <si>
    <t>V факт невыясн.пост.отч.периода</t>
  </si>
  <si>
    <t>V недоимки отч.периода</t>
  </si>
  <si>
    <t>V недоимки на нач.года</t>
  </si>
  <si>
    <t>V проср.кред.зад.отч.периода</t>
  </si>
  <si>
    <t>V проср.дебит.зад.отч.периода</t>
  </si>
  <si>
    <t>Р год план</t>
  </si>
  <si>
    <t>V факт. дох. отч. периода+дотации</t>
  </si>
  <si>
    <t>V первонач. план доходов</t>
  </si>
  <si>
    <t>V собст.дох. отч. периода</t>
  </si>
  <si>
    <t xml:space="preserve">V собст.дох. анал.пер. прошлого года </t>
  </si>
  <si>
    <t>I. Качество (точность) планирования</t>
  </si>
  <si>
    <t xml:space="preserve">Изменение (рост/снижение) плана по налоговым и неналоговым доходам в текущем финансовом году </t>
  </si>
  <si>
    <t xml:space="preserve">рейтинг </t>
  </si>
  <si>
    <t>Исполнение первоначально утвержденного плана по налоговым и неналоговым доходам</t>
  </si>
  <si>
    <t>II. Качество исполнения</t>
  </si>
  <si>
    <t>Фактическое исполнение плана по налоговым и неналоговым доходам за отчетный период</t>
  </si>
  <si>
    <t>Фактическое исполнение плана по расходам за отчетный период</t>
  </si>
  <si>
    <t>Темп роста налоговых и неналоговых доходов к соответствующему периоду отчетного финансового года</t>
  </si>
  <si>
    <t>Удельный вес невыясненных поступлений в объеме налоговых и неналоговых доходов за отчетный период</t>
  </si>
  <si>
    <t xml:space="preserve">III. Недоимка по отдельным налогам, подлежащим зачислению в бюджеты поселений </t>
  </si>
  <si>
    <t>Удельный вес недоимки в объеме фактически полученных налоговых и неналоговых доходов за отчетный период</t>
  </si>
  <si>
    <t>Темп роста недоимки по сравнению с данными на начало текущего финансового года</t>
  </si>
  <si>
    <t>IV. Просроченная задолженность по бюджетам поселений (срок погашения которой наступил (по выставленным счетам и актам выполненных работ)</t>
  </si>
  <si>
    <t>Удельный вес просроченной кредиторской задолженности в объеме планируемых расходов</t>
  </si>
  <si>
    <t>Удельный вес просроченной дебиторской задолженности в объеме планируемых расходов</t>
  </si>
  <si>
    <t>V. Расчет итогового рейтинга</t>
  </si>
  <si>
    <t>Итоговый рейтинг</t>
  </si>
  <si>
    <t>РЕЙТИНГ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</si>
</sst>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/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/>
    <xf numFmtId="0" fontId="1" fillId="0" borderId="0" xfId="0" applyFon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/>
    <xf numFmtId="0" fontId="0" fillId="4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1" fillId="4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4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workbookViewId="0">
      <selection activeCell="H44" sqref="H44"/>
    </sheetView>
  </sheetViews>
  <sheetFormatPr defaultRowHeight="15" x14ac:dyDescent="0.25"/>
  <cols>
    <col min="1" max="1" width="4.28515625" customWidth="1"/>
    <col min="2" max="2" width="36.140625" customWidth="1"/>
    <col min="3" max="3" width="9" bestFit="1" customWidth="1"/>
    <col min="4" max="4" width="9.28515625" bestFit="1" customWidth="1"/>
    <col min="5" max="5" width="8.28515625" bestFit="1" customWidth="1"/>
    <col min="6" max="6" width="8" bestFit="1" customWidth="1"/>
    <col min="7" max="7" width="8.28515625" bestFit="1" customWidth="1"/>
    <col min="8" max="8" width="9.85546875" bestFit="1" customWidth="1"/>
    <col min="9" max="9" width="8.28515625" bestFit="1" customWidth="1"/>
    <col min="10" max="10" width="10.28515625" customWidth="1"/>
    <col min="11" max="11" width="9.28515625" bestFit="1" customWidth="1"/>
    <col min="12" max="12" width="9" bestFit="1" customWidth="1"/>
    <col min="13" max="13" width="8.42578125" bestFit="1" customWidth="1"/>
    <col min="14" max="14" width="8.28515625" bestFit="1" customWidth="1"/>
    <col min="15" max="15" width="10" bestFit="1" customWidth="1"/>
    <col min="16" max="16" width="8.28515625" bestFit="1" customWidth="1"/>
    <col min="17" max="18" width="9" bestFit="1" customWidth="1"/>
    <col min="19" max="19" width="10" bestFit="1" customWidth="1"/>
  </cols>
  <sheetData>
    <row r="1" spans="1:19" ht="36" customHeight="1" x14ac:dyDescent="0.25">
      <c r="B1" s="1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30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x14ac:dyDescent="0.25">
      <c r="A3" s="26">
        <v>1</v>
      </c>
      <c r="B3" s="5" t="s">
        <v>20</v>
      </c>
      <c r="C3" s="6">
        <v>448.83708999999999</v>
      </c>
      <c r="D3" s="6">
        <v>1066.25146</v>
      </c>
      <c r="E3" s="6">
        <v>469.91446999999999</v>
      </c>
      <c r="F3" s="7">
        <v>367.23649999999998</v>
      </c>
      <c r="G3" s="6">
        <v>1430.3937100000001</v>
      </c>
      <c r="H3" s="6">
        <v>507.19526000000002</v>
      </c>
      <c r="I3" s="6">
        <v>183.18251000000001</v>
      </c>
      <c r="J3" s="6">
        <v>479.98318</v>
      </c>
      <c r="K3" s="6">
        <v>314.45026999999999</v>
      </c>
      <c r="L3" s="6">
        <v>1235.20713</v>
      </c>
      <c r="M3" s="6">
        <v>933.82248000000004</v>
      </c>
      <c r="N3" s="6">
        <v>1358.8696</v>
      </c>
      <c r="O3" s="6">
        <v>1415.3525999999999</v>
      </c>
      <c r="P3" s="6">
        <v>590.24955999999997</v>
      </c>
      <c r="Q3" s="6">
        <v>927.68016</v>
      </c>
      <c r="R3" s="6">
        <v>8910.3189500000008</v>
      </c>
      <c r="S3" s="6">
        <v>72333.239979999998</v>
      </c>
    </row>
    <row r="4" spans="1:19" x14ac:dyDescent="0.25">
      <c r="A4" s="26">
        <v>2</v>
      </c>
      <c r="B4" s="5" t="s">
        <v>21</v>
      </c>
      <c r="C4" s="6">
        <v>415.04910000000001</v>
      </c>
      <c r="D4" s="6">
        <v>1020.8886199999999</v>
      </c>
      <c r="E4" s="6">
        <v>454.41102999999998</v>
      </c>
      <c r="F4" s="7">
        <v>350.08978999999999</v>
      </c>
      <c r="G4" s="6">
        <v>1348.0400999999999</v>
      </c>
      <c r="H4" s="6">
        <v>517.29999999999995</v>
      </c>
      <c r="I4" s="6">
        <v>134.52717000000001</v>
      </c>
      <c r="J4" s="6">
        <v>443.64</v>
      </c>
      <c r="K4" s="7">
        <v>289.50097</v>
      </c>
      <c r="L4" s="6">
        <v>1110.87977</v>
      </c>
      <c r="M4" s="6">
        <v>888.40824999999995</v>
      </c>
      <c r="N4" s="6">
        <v>1397.17553</v>
      </c>
      <c r="O4" s="6">
        <v>1309.6259700000001</v>
      </c>
      <c r="P4" s="6">
        <v>424.64996000000002</v>
      </c>
      <c r="Q4" s="6">
        <v>859.59033999999997</v>
      </c>
      <c r="R4" s="6">
        <v>8763.3797200000008</v>
      </c>
      <c r="S4" s="6">
        <v>66688.35454</v>
      </c>
    </row>
    <row r="5" spans="1:19" x14ac:dyDescent="0.25">
      <c r="A5" s="26">
        <v>3</v>
      </c>
      <c r="B5" s="5" t="s">
        <v>22</v>
      </c>
      <c r="C5" s="6">
        <v>4487.6426799999999</v>
      </c>
      <c r="D5" s="6">
        <v>7180.7923899999996</v>
      </c>
      <c r="E5" s="6">
        <v>4808.5286999999998</v>
      </c>
      <c r="F5" s="7">
        <v>2776.2326899999998</v>
      </c>
      <c r="G5" s="6">
        <v>7189.0024400000002</v>
      </c>
      <c r="H5" s="6">
        <v>2899.18246</v>
      </c>
      <c r="I5" s="6">
        <v>1271.6061500000001</v>
      </c>
      <c r="J5" s="6">
        <v>1922.2356199999999</v>
      </c>
      <c r="K5" s="7">
        <v>3179.8935799999999</v>
      </c>
      <c r="L5" s="6">
        <v>8067.1663399999998</v>
      </c>
      <c r="M5" s="6">
        <v>6495.3850199999997</v>
      </c>
      <c r="N5" s="6">
        <v>5907.7015099999999</v>
      </c>
      <c r="O5" s="6">
        <v>7808.1517400000002</v>
      </c>
      <c r="P5" s="6">
        <v>4904.6611800000001</v>
      </c>
      <c r="Q5" s="6">
        <v>5452.1821</v>
      </c>
      <c r="R5" s="6">
        <v>14596.051820000001</v>
      </c>
      <c r="S5" s="6">
        <v>152150.07180999999</v>
      </c>
    </row>
    <row r="6" spans="1:19" x14ac:dyDescent="0.25">
      <c r="A6" s="26">
        <v>4</v>
      </c>
      <c r="B6" s="5" t="s">
        <v>23</v>
      </c>
      <c r="C6" s="6">
        <v>4740.5834599999998</v>
      </c>
      <c r="D6" s="6">
        <v>7422.5078599999997</v>
      </c>
      <c r="E6" s="6">
        <v>5225.61733</v>
      </c>
      <c r="F6" s="7">
        <v>3468.8000200000001</v>
      </c>
      <c r="G6" s="6">
        <v>7853.4506899999997</v>
      </c>
      <c r="H6" s="6">
        <v>3126.7222200000001</v>
      </c>
      <c r="I6" s="6">
        <v>1319.6897300000001</v>
      </c>
      <c r="J6" s="6">
        <v>2529.8120800000002</v>
      </c>
      <c r="K6" s="7">
        <v>3213.1614</v>
      </c>
      <c r="L6" s="6">
        <v>11138.10255</v>
      </c>
      <c r="M6" s="6">
        <v>6514.0020199999999</v>
      </c>
      <c r="N6" s="6">
        <v>6816.0240100000001</v>
      </c>
      <c r="O6" s="6">
        <v>7995.38436</v>
      </c>
      <c r="P6" s="6">
        <v>4983.33133</v>
      </c>
      <c r="Q6" s="6">
        <v>5608.7448199999999</v>
      </c>
      <c r="R6" s="6">
        <v>15650.822749999999</v>
      </c>
      <c r="S6" s="6">
        <v>161496.19373999999</v>
      </c>
    </row>
    <row r="7" spans="1:19" ht="30" x14ac:dyDescent="0.25">
      <c r="A7" s="26">
        <v>5</v>
      </c>
      <c r="B7" s="5" t="s">
        <v>24</v>
      </c>
      <c r="C7" s="6">
        <v>405.74236999999999</v>
      </c>
      <c r="D7" s="6">
        <v>1013.44639</v>
      </c>
      <c r="E7" s="6">
        <v>616.13336000000004</v>
      </c>
      <c r="F7" s="6">
        <v>346.83501999999999</v>
      </c>
      <c r="G7" s="6">
        <v>1122.4973600000001</v>
      </c>
      <c r="H7" s="6">
        <v>554.89148</v>
      </c>
      <c r="I7" s="6">
        <v>162.90269000000001</v>
      </c>
      <c r="J7" s="6">
        <v>458.18146999999999</v>
      </c>
      <c r="K7" s="6">
        <v>274.01454999999999</v>
      </c>
      <c r="L7" s="6">
        <v>1182.1516200000001</v>
      </c>
      <c r="M7" s="6">
        <v>923.08353</v>
      </c>
      <c r="N7" s="6">
        <v>1039.5286900000001</v>
      </c>
      <c r="O7" s="6">
        <v>1217.8357900000001</v>
      </c>
      <c r="P7" s="6">
        <v>226.70813999999999</v>
      </c>
      <c r="Q7" s="6">
        <v>809.12099999999998</v>
      </c>
      <c r="R7" s="6">
        <v>7781.9449500000001</v>
      </c>
      <c r="S7" s="6">
        <v>61423.638079999997</v>
      </c>
    </row>
    <row r="8" spans="1:19" x14ac:dyDescent="0.25">
      <c r="A8" s="26">
        <v>6</v>
      </c>
      <c r="B8" s="5" t="s">
        <v>25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2E-3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s="10" customFormat="1" x14ac:dyDescent="0.25">
      <c r="A9" s="26">
        <v>7</v>
      </c>
      <c r="B9" s="9" t="s">
        <v>26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</row>
    <row r="10" spans="1:19" s="10" customFormat="1" x14ac:dyDescent="0.25">
      <c r="A10" s="26">
        <v>8</v>
      </c>
      <c r="B10" s="9" t="s">
        <v>27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</row>
    <row r="11" spans="1:19" x14ac:dyDescent="0.25">
      <c r="A11" s="26">
        <v>9</v>
      </c>
      <c r="B11" s="5" t="s">
        <v>28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</row>
    <row r="12" spans="1:19" x14ac:dyDescent="0.25">
      <c r="A12" s="26">
        <v>10</v>
      </c>
      <c r="B12" s="5" t="s">
        <v>29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x14ac:dyDescent="0.25">
      <c r="A13" s="26">
        <v>11</v>
      </c>
      <c r="B13" s="5" t="s">
        <v>30</v>
      </c>
      <c r="C13" s="6">
        <f>C6</f>
        <v>4740.5834599999998</v>
      </c>
      <c r="D13" s="6">
        <f t="shared" ref="D13:S13" si="0">D6</f>
        <v>7422.5078599999997</v>
      </c>
      <c r="E13" s="6">
        <f t="shared" si="0"/>
        <v>5225.61733</v>
      </c>
      <c r="F13" s="6">
        <f t="shared" si="0"/>
        <v>3468.8000200000001</v>
      </c>
      <c r="G13" s="6">
        <f t="shared" si="0"/>
        <v>7853.4506899999997</v>
      </c>
      <c r="H13" s="6">
        <f t="shared" si="0"/>
        <v>3126.7222200000001</v>
      </c>
      <c r="I13" s="6">
        <f t="shared" si="0"/>
        <v>1319.6897300000001</v>
      </c>
      <c r="J13" s="6">
        <f t="shared" si="0"/>
        <v>2529.8120800000002</v>
      </c>
      <c r="K13" s="6">
        <f t="shared" si="0"/>
        <v>3213.1614</v>
      </c>
      <c r="L13" s="6">
        <f t="shared" si="0"/>
        <v>11138.10255</v>
      </c>
      <c r="M13" s="6">
        <f t="shared" si="0"/>
        <v>6514.0020199999999</v>
      </c>
      <c r="N13" s="6">
        <f t="shared" si="0"/>
        <v>6816.0240100000001</v>
      </c>
      <c r="O13" s="6">
        <f t="shared" si="0"/>
        <v>7995.38436</v>
      </c>
      <c r="P13" s="6">
        <f t="shared" si="0"/>
        <v>4983.33133</v>
      </c>
      <c r="Q13" s="6">
        <f t="shared" si="0"/>
        <v>5608.7448199999999</v>
      </c>
      <c r="R13" s="6">
        <f t="shared" si="0"/>
        <v>15650.822749999999</v>
      </c>
      <c r="S13" s="6">
        <f t="shared" si="0"/>
        <v>161496.19373999999</v>
      </c>
    </row>
    <row r="14" spans="1:19" x14ac:dyDescent="0.25">
      <c r="A14" s="26">
        <v>12</v>
      </c>
      <c r="B14" s="5" t="s">
        <v>31</v>
      </c>
      <c r="C14" s="6">
        <f>C3+1.47562</f>
        <v>450.31270999999998</v>
      </c>
      <c r="D14" s="6">
        <f>D3+3.56784</f>
        <v>1069.8192999999999</v>
      </c>
      <c r="E14" s="6">
        <f>E3+1.66534</f>
        <v>471.57981000000001</v>
      </c>
      <c r="F14" s="6">
        <f>F3+1.05929</f>
        <v>368.29578999999995</v>
      </c>
      <c r="G14" s="6">
        <f>G3+3.45717</f>
        <v>1433.85088</v>
      </c>
      <c r="H14" s="6">
        <f>H3+1.27272</f>
        <v>508.46798000000001</v>
      </c>
      <c r="I14" s="6">
        <f>I3+0.99604</f>
        <v>184.17855</v>
      </c>
      <c r="J14" s="6">
        <f>J3+0.96969</f>
        <v>480.95287000000002</v>
      </c>
      <c r="K14" s="6">
        <f>K3+0.91699</f>
        <v>315.36725999999999</v>
      </c>
      <c r="L14" s="6">
        <f>L3+2.70355</f>
        <v>1237.91068</v>
      </c>
      <c r="M14" s="6">
        <f>M3+3.8129</f>
        <v>937.63538000000005</v>
      </c>
      <c r="N14" s="6">
        <f>N3+4.65084</f>
        <v>1363.52044</v>
      </c>
      <c r="O14" s="6">
        <f>O3+4.97759</f>
        <v>1420.3301899999999</v>
      </c>
      <c r="P14" s="6">
        <f>P3+1.68379</f>
        <v>591.93335000000002</v>
      </c>
      <c r="Q14" s="6">
        <f>Q3+2.03952</f>
        <v>929.71968000000004</v>
      </c>
      <c r="R14" s="6">
        <f>R3+7.43344</f>
        <v>8917.7523900000015</v>
      </c>
      <c r="S14" s="6">
        <f t="shared" ref="D14:S14" si="1">S3</f>
        <v>72333.239979999998</v>
      </c>
    </row>
    <row r="15" spans="1:19" x14ac:dyDescent="0.25">
      <c r="A15" s="26">
        <v>13</v>
      </c>
      <c r="B15" s="5" t="s">
        <v>32</v>
      </c>
      <c r="C15" s="25">
        <v>392.76</v>
      </c>
      <c r="D15" s="25">
        <v>824.75</v>
      </c>
      <c r="E15" s="25">
        <v>486.34</v>
      </c>
      <c r="F15" s="25">
        <v>277.89999999999998</v>
      </c>
      <c r="G15" s="25">
        <v>1008.53</v>
      </c>
      <c r="H15" s="25">
        <v>635.16999999999996</v>
      </c>
      <c r="I15" s="25">
        <v>129.58000000000001</v>
      </c>
      <c r="J15" s="25">
        <v>443.64</v>
      </c>
      <c r="K15" s="25">
        <v>264.63</v>
      </c>
      <c r="L15" s="25">
        <v>1008.86</v>
      </c>
      <c r="M15" s="25">
        <v>813.07</v>
      </c>
      <c r="N15" s="25">
        <v>848.53</v>
      </c>
      <c r="O15" s="25">
        <v>1173.76</v>
      </c>
      <c r="P15" s="25">
        <v>184.41</v>
      </c>
      <c r="Q15" s="25">
        <v>833.65</v>
      </c>
      <c r="R15" s="25">
        <v>8222.5300000000007</v>
      </c>
      <c r="S15" s="25">
        <v>60838.46</v>
      </c>
    </row>
    <row r="16" spans="1:19" x14ac:dyDescent="0.25">
      <c r="A16" s="26">
        <v>14</v>
      </c>
      <c r="B16" s="5" t="s">
        <v>33</v>
      </c>
      <c r="C16" s="25">
        <f t="shared" ref="C16:R16" si="2">C3</f>
        <v>448.83708999999999</v>
      </c>
      <c r="D16" s="25">
        <f t="shared" si="2"/>
        <v>1066.25146</v>
      </c>
      <c r="E16" s="25">
        <f t="shared" si="2"/>
        <v>469.91446999999999</v>
      </c>
      <c r="F16" s="25">
        <f t="shared" si="2"/>
        <v>367.23649999999998</v>
      </c>
      <c r="G16" s="25">
        <f t="shared" si="2"/>
        <v>1430.3937100000001</v>
      </c>
      <c r="H16" s="25">
        <f t="shared" si="2"/>
        <v>507.19526000000002</v>
      </c>
      <c r="I16" s="25">
        <f t="shared" si="2"/>
        <v>183.18251000000001</v>
      </c>
      <c r="J16" s="25">
        <f t="shared" si="2"/>
        <v>479.98318</v>
      </c>
      <c r="K16" s="25">
        <f t="shared" si="2"/>
        <v>314.45026999999999</v>
      </c>
      <c r="L16" s="25">
        <f t="shared" si="2"/>
        <v>1235.20713</v>
      </c>
      <c r="M16" s="25">
        <f t="shared" si="2"/>
        <v>933.82248000000004</v>
      </c>
      <c r="N16" s="25">
        <f t="shared" si="2"/>
        <v>1358.8696</v>
      </c>
      <c r="O16" s="25">
        <f t="shared" si="2"/>
        <v>1415.3525999999999</v>
      </c>
      <c r="P16" s="25">
        <f t="shared" si="2"/>
        <v>590.24955999999997</v>
      </c>
      <c r="Q16" s="25">
        <f t="shared" si="2"/>
        <v>927.68016</v>
      </c>
      <c r="R16" s="25">
        <f t="shared" si="2"/>
        <v>8910.3189500000008</v>
      </c>
      <c r="S16" s="25">
        <f>S3</f>
        <v>72333.239979999998</v>
      </c>
    </row>
    <row r="17" spans="1:19" x14ac:dyDescent="0.25">
      <c r="A17" s="26">
        <v>15</v>
      </c>
      <c r="B17" s="5" t="s">
        <v>34</v>
      </c>
      <c r="C17" s="25">
        <f t="shared" ref="C17:R17" si="3">C7</f>
        <v>405.74236999999999</v>
      </c>
      <c r="D17" s="25">
        <f t="shared" si="3"/>
        <v>1013.44639</v>
      </c>
      <c r="E17" s="25">
        <f t="shared" si="3"/>
        <v>616.13336000000004</v>
      </c>
      <c r="F17" s="25">
        <f t="shared" si="3"/>
        <v>346.83501999999999</v>
      </c>
      <c r="G17" s="25">
        <f t="shared" si="3"/>
        <v>1122.4973600000001</v>
      </c>
      <c r="H17" s="25">
        <f t="shared" si="3"/>
        <v>554.89148</v>
      </c>
      <c r="I17" s="25">
        <f t="shared" si="3"/>
        <v>162.90269000000001</v>
      </c>
      <c r="J17" s="25">
        <f t="shared" si="3"/>
        <v>458.18146999999999</v>
      </c>
      <c r="K17" s="25">
        <f t="shared" si="3"/>
        <v>274.01454999999999</v>
      </c>
      <c r="L17" s="25">
        <f t="shared" si="3"/>
        <v>1182.1516200000001</v>
      </c>
      <c r="M17" s="25">
        <f t="shared" si="3"/>
        <v>923.08353</v>
      </c>
      <c r="N17" s="25">
        <f t="shared" si="3"/>
        <v>1039.5286900000001</v>
      </c>
      <c r="O17" s="25">
        <f t="shared" si="3"/>
        <v>1217.8357900000001</v>
      </c>
      <c r="P17" s="25">
        <f t="shared" si="3"/>
        <v>226.70813999999999</v>
      </c>
      <c r="Q17" s="25">
        <f t="shared" si="3"/>
        <v>809.12099999999998</v>
      </c>
      <c r="R17" s="25">
        <f t="shared" si="3"/>
        <v>7781.9449500000001</v>
      </c>
      <c r="S17" s="25">
        <f>S7</f>
        <v>61423.638079999997</v>
      </c>
    </row>
    <row r="18" spans="1:19" x14ac:dyDescent="0.25">
      <c r="A18" s="31" t="s">
        <v>35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39" x14ac:dyDescent="0.25">
      <c r="A19" s="11">
        <v>1</v>
      </c>
      <c r="B19" s="12" t="s">
        <v>36</v>
      </c>
      <c r="C19" s="13">
        <f>C4/C15</f>
        <v>1.0567499236174764</v>
      </c>
      <c r="D19" s="13">
        <f t="shared" ref="D19:S19" si="4">D4/D15</f>
        <v>1.2378158472264322</v>
      </c>
      <c r="E19" s="13">
        <f t="shared" si="4"/>
        <v>0.93434845992515525</v>
      </c>
      <c r="F19" s="13">
        <f t="shared" si="4"/>
        <v>1.2597689456639081</v>
      </c>
      <c r="G19" s="13">
        <f t="shared" si="4"/>
        <v>1.3366385729725441</v>
      </c>
      <c r="H19" s="13">
        <f t="shared" si="4"/>
        <v>0.81442763354692438</v>
      </c>
      <c r="I19" s="13">
        <f t="shared" si="4"/>
        <v>1.0381784997684829</v>
      </c>
      <c r="J19" s="13">
        <f t="shared" si="4"/>
        <v>1</v>
      </c>
      <c r="K19" s="13">
        <f t="shared" si="4"/>
        <v>1.093983939840532</v>
      </c>
      <c r="L19" s="13">
        <f t="shared" si="4"/>
        <v>1.1011238130166723</v>
      </c>
      <c r="M19" s="13">
        <f t="shared" si="4"/>
        <v>1.0926589961503927</v>
      </c>
      <c r="N19" s="13">
        <f t="shared" si="4"/>
        <v>1.6465835385902678</v>
      </c>
      <c r="O19" s="13">
        <f t="shared" si="4"/>
        <v>1.1157527688794984</v>
      </c>
      <c r="P19" s="13">
        <f t="shared" si="4"/>
        <v>2.3027490916978475</v>
      </c>
      <c r="Q19" s="13">
        <f t="shared" si="4"/>
        <v>1.0311165836981946</v>
      </c>
      <c r="R19" s="13">
        <f t="shared" si="4"/>
        <v>1.0657765578234437</v>
      </c>
      <c r="S19" s="13">
        <f t="shared" si="4"/>
        <v>1.0961545466469731</v>
      </c>
    </row>
    <row r="20" spans="1:19" s="17" customFormat="1" x14ac:dyDescent="0.25">
      <c r="A20" s="14"/>
      <c r="B20" s="15" t="s">
        <v>37</v>
      </c>
      <c r="C20" s="16">
        <v>4</v>
      </c>
      <c r="D20" s="16">
        <v>13</v>
      </c>
      <c r="E20" s="16">
        <v>5</v>
      </c>
      <c r="F20" s="16">
        <v>14</v>
      </c>
      <c r="G20" s="16">
        <v>15</v>
      </c>
      <c r="H20" s="16">
        <v>12</v>
      </c>
      <c r="I20" s="16">
        <v>3</v>
      </c>
      <c r="J20" s="16">
        <v>1</v>
      </c>
      <c r="K20" s="16">
        <v>8</v>
      </c>
      <c r="L20" s="16">
        <v>10</v>
      </c>
      <c r="M20" s="16">
        <v>7</v>
      </c>
      <c r="N20" s="16">
        <v>16</v>
      </c>
      <c r="O20" s="16">
        <v>11</v>
      </c>
      <c r="P20" s="16">
        <v>17</v>
      </c>
      <c r="Q20" s="16">
        <v>2</v>
      </c>
      <c r="R20" s="16">
        <v>6</v>
      </c>
      <c r="S20" s="16">
        <v>9</v>
      </c>
    </row>
    <row r="21" spans="1:19" ht="39" x14ac:dyDescent="0.25">
      <c r="A21" s="11">
        <v>2</v>
      </c>
      <c r="B21" s="12" t="s">
        <v>38</v>
      </c>
      <c r="C21" s="13">
        <f>C3/C15</f>
        <v>1.1427769884916998</v>
      </c>
      <c r="D21" s="13">
        <f t="shared" ref="D21:S21" si="5">D3/D15</f>
        <v>1.2928177750833585</v>
      </c>
      <c r="E21" s="13">
        <f t="shared" si="5"/>
        <v>0.96622624090142706</v>
      </c>
      <c r="F21" s="13">
        <f t="shared" si="5"/>
        <v>1.3214699532205829</v>
      </c>
      <c r="G21" s="13">
        <f t="shared" si="5"/>
        <v>1.4182956481215234</v>
      </c>
      <c r="H21" s="13">
        <f t="shared" si="5"/>
        <v>0.79851891619566429</v>
      </c>
      <c r="I21" s="13">
        <f t="shared" si="5"/>
        <v>1.4136634511498687</v>
      </c>
      <c r="J21" s="13">
        <f t="shared" si="5"/>
        <v>1.0819204309800741</v>
      </c>
      <c r="K21" s="13">
        <f t="shared" si="5"/>
        <v>1.1882638778672108</v>
      </c>
      <c r="L21" s="13">
        <f t="shared" si="5"/>
        <v>1.2243593065440199</v>
      </c>
      <c r="M21" s="13">
        <f t="shared" si="5"/>
        <v>1.1485142484656918</v>
      </c>
      <c r="N21" s="13">
        <f t="shared" si="5"/>
        <v>1.6014396662463319</v>
      </c>
      <c r="O21" s="13">
        <f t="shared" si="5"/>
        <v>1.2058279375681571</v>
      </c>
      <c r="P21" s="13">
        <f t="shared" si="5"/>
        <v>3.2007459465321837</v>
      </c>
      <c r="Q21" s="13">
        <f t="shared" si="5"/>
        <v>1.1127933305343969</v>
      </c>
      <c r="R21" s="13">
        <f t="shared" si="5"/>
        <v>1.0836468763263862</v>
      </c>
      <c r="S21" s="13">
        <f t="shared" si="5"/>
        <v>1.1889393646716238</v>
      </c>
    </row>
    <row r="22" spans="1:19" s="17" customFormat="1" x14ac:dyDescent="0.25">
      <c r="A22" s="14"/>
      <c r="B22" s="15" t="s">
        <v>37</v>
      </c>
      <c r="C22" s="16">
        <v>12</v>
      </c>
      <c r="D22" s="16">
        <v>6</v>
      </c>
      <c r="E22" s="16">
        <v>16</v>
      </c>
      <c r="F22" s="16">
        <v>5</v>
      </c>
      <c r="G22" s="16">
        <v>3</v>
      </c>
      <c r="H22" s="16">
        <v>17</v>
      </c>
      <c r="I22" s="16">
        <v>4</v>
      </c>
      <c r="J22" s="16">
        <v>15</v>
      </c>
      <c r="K22" s="16">
        <v>10</v>
      </c>
      <c r="L22" s="16">
        <v>7</v>
      </c>
      <c r="M22" s="16">
        <v>11</v>
      </c>
      <c r="N22" s="16">
        <v>2</v>
      </c>
      <c r="O22" s="16">
        <v>8</v>
      </c>
      <c r="P22" s="16">
        <v>1</v>
      </c>
      <c r="Q22" s="16">
        <v>13</v>
      </c>
      <c r="R22" s="16">
        <v>14</v>
      </c>
      <c r="S22" s="16">
        <v>9</v>
      </c>
    </row>
    <row r="23" spans="1:19" x14ac:dyDescent="0.25">
      <c r="A23" s="28" t="s">
        <v>39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39" x14ac:dyDescent="0.25">
      <c r="A24" s="8">
        <v>1</v>
      </c>
      <c r="B24" s="12" t="s">
        <v>40</v>
      </c>
      <c r="C24" s="13">
        <f>C3/C4</f>
        <v>1.0814072118214446</v>
      </c>
      <c r="D24" s="13">
        <f t="shared" ref="D24:S24" si="6">D3/D4</f>
        <v>1.0444346612463953</v>
      </c>
      <c r="E24" s="13">
        <f t="shared" si="6"/>
        <v>1.0341176577513975</v>
      </c>
      <c r="F24" s="13">
        <f t="shared" si="6"/>
        <v>1.0489780350349549</v>
      </c>
      <c r="G24" s="13">
        <f t="shared" si="6"/>
        <v>1.0610913651604281</v>
      </c>
      <c r="H24" s="13">
        <f t="shared" si="6"/>
        <v>0.98046638314324386</v>
      </c>
      <c r="I24" s="13">
        <f t="shared" si="6"/>
        <v>1.3616766783988692</v>
      </c>
      <c r="J24" s="13">
        <f t="shared" si="6"/>
        <v>1.0819204309800741</v>
      </c>
      <c r="K24" s="13">
        <f t="shared" si="6"/>
        <v>1.0861803675476458</v>
      </c>
      <c r="L24" s="13">
        <f t="shared" si="6"/>
        <v>1.1119179260956387</v>
      </c>
      <c r="M24" s="13">
        <f t="shared" si="6"/>
        <v>1.0511186495622931</v>
      </c>
      <c r="N24" s="13">
        <f t="shared" si="6"/>
        <v>0.97258330884166</v>
      </c>
      <c r="O24" s="13">
        <f t="shared" si="6"/>
        <v>1.0807304012152414</v>
      </c>
      <c r="P24" s="13">
        <f t="shared" si="6"/>
        <v>1.3899673038942473</v>
      </c>
      <c r="Q24" s="13">
        <f t="shared" si="6"/>
        <v>1.0792119418187041</v>
      </c>
      <c r="R24" s="13">
        <f t="shared" si="6"/>
        <v>1.0167674156198723</v>
      </c>
      <c r="S24" s="13">
        <f t="shared" si="6"/>
        <v>1.0846457448071263</v>
      </c>
    </row>
    <row r="25" spans="1:19" s="17" customFormat="1" x14ac:dyDescent="0.25">
      <c r="A25" s="14"/>
      <c r="B25" s="15" t="s">
        <v>37</v>
      </c>
      <c r="C25" s="16">
        <v>7</v>
      </c>
      <c r="D25" s="16">
        <v>13</v>
      </c>
      <c r="E25" s="16">
        <v>14</v>
      </c>
      <c r="F25" s="16">
        <v>12</v>
      </c>
      <c r="G25" s="16">
        <v>10</v>
      </c>
      <c r="H25" s="16">
        <v>16</v>
      </c>
      <c r="I25" s="16">
        <v>2</v>
      </c>
      <c r="J25" s="16">
        <v>6</v>
      </c>
      <c r="K25" s="16">
        <v>4</v>
      </c>
      <c r="L25" s="16">
        <v>3</v>
      </c>
      <c r="M25" s="16">
        <v>11</v>
      </c>
      <c r="N25" s="16">
        <v>17</v>
      </c>
      <c r="O25" s="16">
        <v>8</v>
      </c>
      <c r="P25" s="16">
        <v>1</v>
      </c>
      <c r="Q25" s="16">
        <v>9</v>
      </c>
      <c r="R25" s="16">
        <v>15</v>
      </c>
      <c r="S25" s="16">
        <v>5</v>
      </c>
    </row>
    <row r="26" spans="1:19" ht="26.25" x14ac:dyDescent="0.25">
      <c r="A26" s="8">
        <v>2</v>
      </c>
      <c r="B26" s="12" t="s">
        <v>41</v>
      </c>
      <c r="C26" s="13">
        <f>C5/C6</f>
        <v>0.94664353404295931</v>
      </c>
      <c r="D26" s="13">
        <f t="shared" ref="D26:S26" si="7">D5/D6</f>
        <v>0.96743479770461305</v>
      </c>
      <c r="E26" s="13">
        <f t="shared" si="7"/>
        <v>0.92018385510061829</v>
      </c>
      <c r="F26" s="13">
        <f t="shared" si="7"/>
        <v>0.80034382898786993</v>
      </c>
      <c r="G26" s="13">
        <f t="shared" si="7"/>
        <v>0.9153941017486672</v>
      </c>
      <c r="H26" s="13">
        <f t="shared" si="7"/>
        <v>0.92722738254631387</v>
      </c>
      <c r="I26" s="13">
        <f t="shared" si="7"/>
        <v>0.96356448117543514</v>
      </c>
      <c r="J26" s="13">
        <f t="shared" si="7"/>
        <v>0.75983336280060765</v>
      </c>
      <c r="K26" s="13">
        <f t="shared" si="7"/>
        <v>0.98964639000082599</v>
      </c>
      <c r="L26" s="13">
        <f t="shared" si="7"/>
        <v>0.72428551486087722</v>
      </c>
      <c r="M26" s="13">
        <f t="shared" si="7"/>
        <v>0.99714200272845477</v>
      </c>
      <c r="N26" s="13">
        <f t="shared" si="7"/>
        <v>0.86673719184859499</v>
      </c>
      <c r="O26" s="13">
        <f t="shared" si="7"/>
        <v>0.9765824116052878</v>
      </c>
      <c r="P26" s="13">
        <f t="shared" si="7"/>
        <v>0.9842133414797446</v>
      </c>
      <c r="Q26" s="13">
        <f t="shared" si="7"/>
        <v>0.97208596129356439</v>
      </c>
      <c r="R26" s="13">
        <f t="shared" si="7"/>
        <v>0.93260603951316245</v>
      </c>
      <c r="S26" s="13">
        <f t="shared" si="7"/>
        <v>0.94212791203582957</v>
      </c>
    </row>
    <row r="27" spans="1:19" s="17" customFormat="1" x14ac:dyDescent="0.25">
      <c r="A27" s="14"/>
      <c r="B27" s="15" t="s">
        <v>37</v>
      </c>
      <c r="C27" s="16">
        <v>8</v>
      </c>
      <c r="D27" s="16">
        <v>6</v>
      </c>
      <c r="E27" s="16">
        <v>12</v>
      </c>
      <c r="F27" s="16">
        <v>15</v>
      </c>
      <c r="G27" s="16">
        <v>13</v>
      </c>
      <c r="H27" s="16">
        <v>11</v>
      </c>
      <c r="I27" s="16">
        <v>7</v>
      </c>
      <c r="J27" s="16">
        <v>16</v>
      </c>
      <c r="K27" s="16">
        <v>2</v>
      </c>
      <c r="L27" s="16">
        <v>17</v>
      </c>
      <c r="M27" s="16">
        <v>1</v>
      </c>
      <c r="N27" s="16">
        <v>14</v>
      </c>
      <c r="O27" s="16">
        <v>4</v>
      </c>
      <c r="P27" s="16">
        <v>3</v>
      </c>
      <c r="Q27" s="16">
        <v>5</v>
      </c>
      <c r="R27" s="16">
        <v>10</v>
      </c>
      <c r="S27" s="16">
        <v>9</v>
      </c>
    </row>
    <row r="28" spans="1:19" ht="39" x14ac:dyDescent="0.25">
      <c r="A28" s="8">
        <v>3</v>
      </c>
      <c r="B28" s="12" t="s">
        <v>42</v>
      </c>
      <c r="C28" s="13">
        <f>C3/C7</f>
        <v>1.1062120280906329</v>
      </c>
      <c r="D28" s="13">
        <f t="shared" ref="D28:S28" si="8">D3/D7</f>
        <v>1.0521044532015156</v>
      </c>
      <c r="E28" s="13">
        <f t="shared" si="8"/>
        <v>0.76268304965665223</v>
      </c>
      <c r="F28" s="13">
        <f t="shared" si="8"/>
        <v>1.0588218571469512</v>
      </c>
      <c r="G28" s="13">
        <f t="shared" si="8"/>
        <v>1.274295834424056</v>
      </c>
      <c r="H28" s="13">
        <f t="shared" si="8"/>
        <v>0.91404405776783604</v>
      </c>
      <c r="I28" s="13">
        <f t="shared" si="8"/>
        <v>1.1244903936208788</v>
      </c>
      <c r="J28" s="13">
        <f t="shared" si="8"/>
        <v>1.0475831333816272</v>
      </c>
      <c r="K28" s="13">
        <f t="shared" si="8"/>
        <v>1.1475677842654706</v>
      </c>
      <c r="L28" s="13">
        <f t="shared" si="8"/>
        <v>1.0448804612728102</v>
      </c>
      <c r="M28" s="13">
        <f t="shared" si="8"/>
        <v>1.0116337792312251</v>
      </c>
      <c r="N28" s="13">
        <f t="shared" si="8"/>
        <v>1.3071977840265283</v>
      </c>
      <c r="O28" s="13">
        <f t="shared" si="8"/>
        <v>1.1621867345514618</v>
      </c>
      <c r="P28" s="13">
        <f t="shared" si="8"/>
        <v>2.6035658005045605</v>
      </c>
      <c r="Q28" s="13">
        <f t="shared" si="8"/>
        <v>1.1465283437211493</v>
      </c>
      <c r="R28" s="13">
        <f t="shared" si="8"/>
        <v>1.1449989696984428</v>
      </c>
      <c r="S28" s="13">
        <f t="shared" si="8"/>
        <v>1.1776124345775645</v>
      </c>
    </row>
    <row r="29" spans="1:19" s="17" customFormat="1" x14ac:dyDescent="0.25">
      <c r="A29" s="14"/>
      <c r="B29" s="15" t="s">
        <v>37</v>
      </c>
      <c r="C29" s="16">
        <v>10</v>
      </c>
      <c r="D29" s="16">
        <v>12</v>
      </c>
      <c r="E29" s="16">
        <v>17</v>
      </c>
      <c r="F29" s="16">
        <v>11</v>
      </c>
      <c r="G29" s="16">
        <v>3</v>
      </c>
      <c r="H29" s="16">
        <v>16</v>
      </c>
      <c r="I29" s="16">
        <v>9</v>
      </c>
      <c r="J29" s="16">
        <v>13</v>
      </c>
      <c r="K29" s="16">
        <v>6</v>
      </c>
      <c r="L29" s="16">
        <v>14</v>
      </c>
      <c r="M29" s="16">
        <v>15</v>
      </c>
      <c r="N29" s="16">
        <v>2</v>
      </c>
      <c r="O29" s="16">
        <v>5</v>
      </c>
      <c r="P29" s="16">
        <v>1</v>
      </c>
      <c r="Q29" s="16">
        <v>7</v>
      </c>
      <c r="R29" s="16">
        <v>8</v>
      </c>
      <c r="S29" s="16">
        <v>4</v>
      </c>
    </row>
    <row r="30" spans="1:19" ht="39" x14ac:dyDescent="0.25">
      <c r="A30" s="8">
        <v>4</v>
      </c>
      <c r="B30" s="12" t="s">
        <v>43</v>
      </c>
      <c r="C30" s="18">
        <f>C8/C3</f>
        <v>0</v>
      </c>
      <c r="D30" s="18">
        <f t="shared" ref="D30:S30" si="9">D8/D3</f>
        <v>0</v>
      </c>
      <c r="E30" s="18">
        <f t="shared" si="9"/>
        <v>0</v>
      </c>
      <c r="F30" s="18">
        <f t="shared" si="9"/>
        <v>0</v>
      </c>
      <c r="G30" s="18">
        <f t="shared" si="9"/>
        <v>0</v>
      </c>
      <c r="H30" s="18">
        <f t="shared" si="9"/>
        <v>0</v>
      </c>
      <c r="I30" s="18">
        <f t="shared" si="9"/>
        <v>0</v>
      </c>
      <c r="J30" s="18">
        <f t="shared" si="9"/>
        <v>0</v>
      </c>
      <c r="K30" s="18">
        <f t="shared" si="9"/>
        <v>0</v>
      </c>
      <c r="L30" s="18">
        <f t="shared" si="9"/>
        <v>0</v>
      </c>
      <c r="M30" s="18">
        <f t="shared" si="9"/>
        <v>0</v>
      </c>
      <c r="N30" s="18">
        <f t="shared" si="9"/>
        <v>1.4718115704406073E-6</v>
      </c>
      <c r="O30" s="18">
        <f t="shared" si="9"/>
        <v>0</v>
      </c>
      <c r="P30" s="18">
        <f t="shared" si="9"/>
        <v>0</v>
      </c>
      <c r="Q30" s="18">
        <f t="shared" si="9"/>
        <v>0</v>
      </c>
      <c r="R30" s="18">
        <f t="shared" si="9"/>
        <v>0</v>
      </c>
      <c r="S30" s="18">
        <f t="shared" si="9"/>
        <v>0</v>
      </c>
    </row>
    <row r="31" spans="1:19" s="17" customFormat="1" x14ac:dyDescent="0.25">
      <c r="A31" s="14"/>
      <c r="B31" s="15" t="s">
        <v>37</v>
      </c>
      <c r="C31" s="16">
        <v>1</v>
      </c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1</v>
      </c>
    </row>
    <row r="32" spans="1:19" s="19" customFormat="1" ht="12.75" x14ac:dyDescent="0.2">
      <c r="A32" s="28" t="s">
        <v>44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39" x14ac:dyDescent="0.25">
      <c r="A33" s="8">
        <v>1</v>
      </c>
      <c r="B33" s="12" t="s">
        <v>45</v>
      </c>
      <c r="C33" s="13">
        <f>C9/C3</f>
        <v>0</v>
      </c>
      <c r="D33" s="13">
        <f t="shared" ref="D33:S33" si="10">D9/D3</f>
        <v>0</v>
      </c>
      <c r="E33" s="13">
        <f t="shared" si="10"/>
        <v>0</v>
      </c>
      <c r="F33" s="13">
        <f t="shared" si="10"/>
        <v>0</v>
      </c>
      <c r="G33" s="13">
        <f t="shared" si="10"/>
        <v>0</v>
      </c>
      <c r="H33" s="13">
        <f t="shared" si="10"/>
        <v>0</v>
      </c>
      <c r="I33" s="13">
        <f t="shared" si="10"/>
        <v>0</v>
      </c>
      <c r="J33" s="13">
        <f t="shared" si="10"/>
        <v>0</v>
      </c>
      <c r="K33" s="13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  <c r="P33" s="13">
        <f t="shared" si="10"/>
        <v>0</v>
      </c>
      <c r="Q33" s="13">
        <f t="shared" si="10"/>
        <v>0</v>
      </c>
      <c r="R33" s="13">
        <f t="shared" si="10"/>
        <v>0</v>
      </c>
      <c r="S33" s="13">
        <f t="shared" si="10"/>
        <v>0</v>
      </c>
    </row>
    <row r="34" spans="1:19" s="17" customFormat="1" x14ac:dyDescent="0.25">
      <c r="A34" s="14"/>
      <c r="B34" s="15" t="s">
        <v>37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16">
        <v>1</v>
      </c>
    </row>
    <row r="35" spans="1:19" ht="39" x14ac:dyDescent="0.25">
      <c r="A35" s="8">
        <v>2</v>
      </c>
      <c r="B35" s="12" t="s">
        <v>46</v>
      </c>
      <c r="C35" s="13" t="e">
        <f>C9/C10</f>
        <v>#DIV/0!</v>
      </c>
      <c r="D35" s="13" t="e">
        <f t="shared" ref="D35:S35" si="11">D9/D10</f>
        <v>#DIV/0!</v>
      </c>
      <c r="E35" s="13" t="e">
        <f t="shared" si="11"/>
        <v>#DIV/0!</v>
      </c>
      <c r="F35" s="13" t="e">
        <f t="shared" si="11"/>
        <v>#DIV/0!</v>
      </c>
      <c r="G35" s="13" t="e">
        <f t="shared" si="11"/>
        <v>#DIV/0!</v>
      </c>
      <c r="H35" s="13" t="e">
        <f t="shared" si="11"/>
        <v>#DIV/0!</v>
      </c>
      <c r="I35" s="13" t="e">
        <f t="shared" si="11"/>
        <v>#DIV/0!</v>
      </c>
      <c r="J35" s="13" t="e">
        <f t="shared" si="11"/>
        <v>#DIV/0!</v>
      </c>
      <c r="K35" s="13" t="e">
        <f t="shared" si="11"/>
        <v>#DIV/0!</v>
      </c>
      <c r="L35" s="13" t="e">
        <f t="shared" si="11"/>
        <v>#DIV/0!</v>
      </c>
      <c r="M35" s="13" t="e">
        <f t="shared" si="11"/>
        <v>#DIV/0!</v>
      </c>
      <c r="N35" s="13" t="e">
        <f t="shared" si="11"/>
        <v>#DIV/0!</v>
      </c>
      <c r="O35" s="13" t="e">
        <f t="shared" si="11"/>
        <v>#DIV/0!</v>
      </c>
      <c r="P35" s="13" t="e">
        <f t="shared" si="11"/>
        <v>#DIV/0!</v>
      </c>
      <c r="Q35" s="13" t="e">
        <f t="shared" si="11"/>
        <v>#DIV/0!</v>
      </c>
      <c r="R35" s="13" t="e">
        <f t="shared" si="11"/>
        <v>#DIV/0!</v>
      </c>
      <c r="S35" s="13" t="e">
        <f t="shared" si="11"/>
        <v>#DIV/0!</v>
      </c>
    </row>
    <row r="36" spans="1:19" s="17" customFormat="1" x14ac:dyDescent="0.25">
      <c r="A36" s="14"/>
      <c r="B36" s="15" t="s">
        <v>37</v>
      </c>
      <c r="C36" s="20">
        <v>1</v>
      </c>
      <c r="D36" s="20">
        <v>1</v>
      </c>
      <c r="E36" s="20">
        <v>1</v>
      </c>
      <c r="F36" s="20">
        <v>1</v>
      </c>
      <c r="G36" s="20">
        <v>1</v>
      </c>
      <c r="H36" s="20">
        <v>1</v>
      </c>
      <c r="I36" s="20">
        <v>1</v>
      </c>
      <c r="J36" s="20">
        <v>1</v>
      </c>
      <c r="K36" s="20">
        <v>1</v>
      </c>
      <c r="L36" s="20">
        <v>1</v>
      </c>
      <c r="M36" s="20">
        <v>1</v>
      </c>
      <c r="N36" s="20">
        <v>1</v>
      </c>
      <c r="O36" s="20">
        <v>1</v>
      </c>
      <c r="P36" s="20">
        <v>1</v>
      </c>
      <c r="Q36" s="20">
        <v>1</v>
      </c>
      <c r="R36" s="20">
        <v>1</v>
      </c>
      <c r="S36" s="20">
        <v>1</v>
      </c>
    </row>
    <row r="37" spans="1:19" s="19" customFormat="1" ht="12.75" x14ac:dyDescent="0.2">
      <c r="A37" s="28" t="s">
        <v>47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39" x14ac:dyDescent="0.25">
      <c r="A38" s="8">
        <v>1</v>
      </c>
      <c r="B38" s="12" t="s">
        <v>48</v>
      </c>
      <c r="C38" s="1">
        <f>C11/C13</f>
        <v>0</v>
      </c>
      <c r="D38" s="1">
        <f t="shared" ref="D38:S38" si="12">D11/D13</f>
        <v>0</v>
      </c>
      <c r="E38" s="1">
        <f t="shared" si="12"/>
        <v>0</v>
      </c>
      <c r="F38" s="1">
        <f t="shared" si="12"/>
        <v>0</v>
      </c>
      <c r="G38" s="1">
        <f t="shared" si="12"/>
        <v>0</v>
      </c>
      <c r="H38" s="1">
        <f t="shared" si="12"/>
        <v>0</v>
      </c>
      <c r="I38" s="1">
        <f t="shared" si="12"/>
        <v>0</v>
      </c>
      <c r="J38" s="1">
        <f t="shared" si="12"/>
        <v>0</v>
      </c>
      <c r="K38" s="1">
        <f t="shared" si="12"/>
        <v>0</v>
      </c>
      <c r="L38" s="1">
        <f t="shared" si="12"/>
        <v>0</v>
      </c>
      <c r="M38" s="1">
        <f t="shared" si="12"/>
        <v>0</v>
      </c>
      <c r="N38" s="1">
        <f t="shared" si="12"/>
        <v>0</v>
      </c>
      <c r="O38" s="1">
        <f t="shared" si="12"/>
        <v>0</v>
      </c>
      <c r="P38" s="1">
        <f t="shared" si="12"/>
        <v>0</v>
      </c>
      <c r="Q38" s="1">
        <f t="shared" si="12"/>
        <v>0</v>
      </c>
      <c r="R38" s="1">
        <f t="shared" si="12"/>
        <v>0</v>
      </c>
      <c r="S38" s="1">
        <f t="shared" si="12"/>
        <v>0</v>
      </c>
    </row>
    <row r="39" spans="1:19" s="17" customFormat="1" x14ac:dyDescent="0.25">
      <c r="A39" s="14"/>
      <c r="B39" s="15" t="s">
        <v>37</v>
      </c>
      <c r="C39" s="21">
        <v>1</v>
      </c>
      <c r="D39" s="21">
        <v>1</v>
      </c>
      <c r="E39" s="21">
        <v>1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</row>
    <row r="40" spans="1:19" ht="39" x14ac:dyDescent="0.25">
      <c r="A40" s="8">
        <v>2</v>
      </c>
      <c r="B40" s="12" t="s">
        <v>49</v>
      </c>
      <c r="C40" s="1">
        <f>C12/C13</f>
        <v>0</v>
      </c>
      <c r="D40" s="1">
        <f t="shared" ref="D40:S40" si="13">D12/D13</f>
        <v>0</v>
      </c>
      <c r="E40" s="1">
        <f t="shared" si="13"/>
        <v>0</v>
      </c>
      <c r="F40" s="1">
        <f t="shared" si="13"/>
        <v>0</v>
      </c>
      <c r="G40" s="1">
        <f t="shared" si="13"/>
        <v>0</v>
      </c>
      <c r="H40" s="1">
        <f t="shared" si="13"/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3"/>
        <v>0</v>
      </c>
      <c r="M40" s="1">
        <f t="shared" si="13"/>
        <v>0</v>
      </c>
      <c r="N40" s="1">
        <f t="shared" si="13"/>
        <v>0</v>
      </c>
      <c r="O40" s="1">
        <f t="shared" si="13"/>
        <v>0</v>
      </c>
      <c r="P40" s="1">
        <f t="shared" si="13"/>
        <v>0</v>
      </c>
      <c r="Q40" s="1">
        <f t="shared" si="13"/>
        <v>0</v>
      </c>
      <c r="R40" s="1">
        <f t="shared" si="13"/>
        <v>0</v>
      </c>
      <c r="S40" s="1">
        <f t="shared" si="13"/>
        <v>0</v>
      </c>
    </row>
    <row r="41" spans="1:19" s="17" customFormat="1" x14ac:dyDescent="0.25">
      <c r="A41" s="14"/>
      <c r="B41" s="15" t="s">
        <v>37</v>
      </c>
      <c r="C41" s="21">
        <v>1</v>
      </c>
      <c r="D41" s="21">
        <v>1</v>
      </c>
      <c r="E41" s="21">
        <v>1</v>
      </c>
      <c r="F41" s="21">
        <v>1</v>
      </c>
      <c r="G41" s="21">
        <v>1</v>
      </c>
      <c r="H41" s="21">
        <v>1</v>
      </c>
      <c r="I41" s="21">
        <v>1</v>
      </c>
      <c r="J41" s="21">
        <v>1</v>
      </c>
      <c r="K41" s="21">
        <v>1</v>
      </c>
      <c r="L41" s="21">
        <v>1</v>
      </c>
      <c r="M41" s="21">
        <v>1</v>
      </c>
      <c r="N41" s="21">
        <v>1</v>
      </c>
      <c r="O41" s="21">
        <v>1</v>
      </c>
      <c r="P41" s="21">
        <v>1</v>
      </c>
      <c r="Q41" s="21">
        <v>1</v>
      </c>
      <c r="R41" s="21">
        <v>1</v>
      </c>
      <c r="S41" s="21">
        <v>1</v>
      </c>
    </row>
    <row r="42" spans="1:19" s="19" customFormat="1" ht="12.75" x14ac:dyDescent="0.2">
      <c r="A42" s="28" t="s">
        <v>50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s="17" customFormat="1" x14ac:dyDescent="0.25">
      <c r="A43" s="14">
        <v>1</v>
      </c>
      <c r="B43" s="22" t="s">
        <v>51</v>
      </c>
      <c r="C43" s="23">
        <f>C20+C22+C25+C27+C29+C31+C34+C36+C39+C41</f>
        <v>46</v>
      </c>
      <c r="D43" s="23">
        <f t="shared" ref="D43:S43" si="14">D20+D22+D25+D27+D29+D31+D34+D36+D39+D41</f>
        <v>55</v>
      </c>
      <c r="E43" s="23">
        <f t="shared" si="14"/>
        <v>69</v>
      </c>
      <c r="F43" s="23">
        <f t="shared" si="14"/>
        <v>62</v>
      </c>
      <c r="G43" s="23">
        <f t="shared" si="14"/>
        <v>49</v>
      </c>
      <c r="H43" s="23">
        <f t="shared" si="14"/>
        <v>77</v>
      </c>
      <c r="I43" s="23">
        <f t="shared" si="14"/>
        <v>30</v>
      </c>
      <c r="J43" s="23">
        <f t="shared" si="14"/>
        <v>56</v>
      </c>
      <c r="K43" s="23">
        <f t="shared" si="14"/>
        <v>35</v>
      </c>
      <c r="L43" s="23">
        <f t="shared" si="14"/>
        <v>56</v>
      </c>
      <c r="M43" s="23">
        <f t="shared" si="14"/>
        <v>50</v>
      </c>
      <c r="N43" s="23">
        <f t="shared" si="14"/>
        <v>56</v>
      </c>
      <c r="O43" s="23">
        <f t="shared" si="14"/>
        <v>41</v>
      </c>
      <c r="P43" s="23">
        <f t="shared" si="14"/>
        <v>28</v>
      </c>
      <c r="Q43" s="23">
        <f t="shared" si="14"/>
        <v>41</v>
      </c>
      <c r="R43" s="23">
        <f t="shared" si="14"/>
        <v>58</v>
      </c>
      <c r="S43" s="23">
        <f t="shared" si="14"/>
        <v>41</v>
      </c>
    </row>
    <row r="44" spans="1:19" x14ac:dyDescent="0.25">
      <c r="A44" s="24"/>
      <c r="B44" s="27" t="s">
        <v>52</v>
      </c>
      <c r="C44" s="33">
        <v>7</v>
      </c>
      <c r="D44" s="33">
        <v>10</v>
      </c>
      <c r="E44" s="33">
        <v>16</v>
      </c>
      <c r="F44" s="33">
        <v>15</v>
      </c>
      <c r="G44" s="33">
        <v>8</v>
      </c>
      <c r="H44" s="33">
        <v>17</v>
      </c>
      <c r="I44" s="33">
        <v>2</v>
      </c>
      <c r="J44" s="33">
        <v>11</v>
      </c>
      <c r="K44" s="33">
        <v>3</v>
      </c>
      <c r="L44" s="33">
        <v>11</v>
      </c>
      <c r="M44" s="33">
        <v>9</v>
      </c>
      <c r="N44" s="33">
        <v>11</v>
      </c>
      <c r="O44" s="33">
        <v>4</v>
      </c>
      <c r="P44" s="33">
        <v>1</v>
      </c>
      <c r="Q44" s="33">
        <v>4</v>
      </c>
      <c r="R44" s="33">
        <v>14</v>
      </c>
      <c r="S44" s="33">
        <v>4</v>
      </c>
    </row>
  </sheetData>
  <mergeCells count="6">
    <mergeCell ref="A42:S42"/>
    <mergeCell ref="C1:S1"/>
    <mergeCell ref="A18:S18"/>
    <mergeCell ref="A23:S23"/>
    <mergeCell ref="A32:S32"/>
    <mergeCell ref="A37:S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Q2" sqref="B2:Q2"/>
    </sheetView>
  </sheetViews>
  <sheetFormatPr defaultRowHeight="15" x14ac:dyDescent="0.25"/>
  <sheetData>
    <row r="1" spans="1:17" x14ac:dyDescent="0.25">
      <c r="A1">
        <v>37</v>
      </c>
      <c r="B1">
        <v>56</v>
      </c>
      <c r="C1">
        <v>38</v>
      </c>
      <c r="D1">
        <v>41</v>
      </c>
      <c r="E1">
        <v>56</v>
      </c>
      <c r="F1">
        <v>51</v>
      </c>
      <c r="G1">
        <v>58</v>
      </c>
      <c r="H1">
        <v>57</v>
      </c>
      <c r="I1">
        <v>63</v>
      </c>
      <c r="J1">
        <v>39</v>
      </c>
      <c r="K1">
        <v>54</v>
      </c>
      <c r="L1">
        <v>39</v>
      </c>
      <c r="M1">
        <v>44</v>
      </c>
      <c r="N1">
        <v>46</v>
      </c>
      <c r="O1">
        <v>43</v>
      </c>
      <c r="P1">
        <v>60</v>
      </c>
      <c r="Q1">
        <v>74</v>
      </c>
    </row>
    <row r="2" spans="1:17" x14ac:dyDescent="0.25">
      <c r="A2">
        <v>1</v>
      </c>
      <c r="B2">
        <v>10</v>
      </c>
      <c r="C2">
        <v>2</v>
      </c>
      <c r="D2">
        <v>4</v>
      </c>
      <c r="E2">
        <v>10</v>
      </c>
      <c r="F2">
        <v>8</v>
      </c>
      <c r="G2">
        <v>12</v>
      </c>
      <c r="H2">
        <v>11</v>
      </c>
      <c r="I2">
        <v>13</v>
      </c>
      <c r="J2">
        <v>3</v>
      </c>
      <c r="K2">
        <v>9</v>
      </c>
      <c r="L2">
        <v>3</v>
      </c>
      <c r="M2">
        <v>6</v>
      </c>
      <c r="N2">
        <v>7</v>
      </c>
      <c r="O2">
        <v>5</v>
      </c>
      <c r="P2">
        <v>14</v>
      </c>
      <c r="Q2">
        <v>15</v>
      </c>
    </row>
    <row r="3" spans="1:17" x14ac:dyDescent="0.25">
      <c r="B3">
        <v>37</v>
      </c>
    </row>
    <row r="4" spans="1:17" x14ac:dyDescent="0.25">
      <c r="B4">
        <v>38</v>
      </c>
    </row>
    <row r="5" spans="1:17" x14ac:dyDescent="0.25">
      <c r="B5">
        <v>39</v>
      </c>
    </row>
    <row r="6" spans="1:17" x14ac:dyDescent="0.25">
      <c r="B6">
        <v>39</v>
      </c>
    </row>
    <row r="7" spans="1:17" x14ac:dyDescent="0.25">
      <c r="B7">
        <v>41</v>
      </c>
    </row>
    <row r="8" spans="1:17" x14ac:dyDescent="0.25">
      <c r="B8">
        <v>43</v>
      </c>
    </row>
    <row r="9" spans="1:17" x14ac:dyDescent="0.25">
      <c r="B9">
        <v>44</v>
      </c>
    </row>
    <row r="10" spans="1:17" x14ac:dyDescent="0.25">
      <c r="B10">
        <v>46</v>
      </c>
    </row>
    <row r="11" spans="1:17" x14ac:dyDescent="0.25">
      <c r="B11">
        <v>51</v>
      </c>
    </row>
    <row r="12" spans="1:17" x14ac:dyDescent="0.25">
      <c r="B12">
        <v>54</v>
      </c>
    </row>
    <row r="13" spans="1:17" x14ac:dyDescent="0.25">
      <c r="B13">
        <v>56</v>
      </c>
    </row>
    <row r="14" spans="1:17" x14ac:dyDescent="0.25">
      <c r="B14">
        <v>56</v>
      </c>
    </row>
    <row r="15" spans="1:17" x14ac:dyDescent="0.25">
      <c r="B15">
        <v>57</v>
      </c>
    </row>
    <row r="16" spans="1:17" x14ac:dyDescent="0.25">
      <c r="B16">
        <v>58</v>
      </c>
    </row>
    <row r="17" spans="2:2" x14ac:dyDescent="0.25">
      <c r="B17">
        <v>60</v>
      </c>
    </row>
    <row r="18" spans="2:2" x14ac:dyDescent="0.25">
      <c r="B18">
        <v>63</v>
      </c>
    </row>
    <row r="19" spans="2:2" x14ac:dyDescent="0.25">
      <c r="B19">
        <v>74</v>
      </c>
    </row>
  </sheetData>
  <sortState ref="B3:B19">
    <sortCondition ref="B3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2023-03-17T07:35:32Z</dcterms:modified>
</cp:coreProperties>
</file>