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E1B7AA57-E0FF-4F10-8C36-87EAAA7322B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S16" i="1"/>
  <c r="S14" i="1" l="1"/>
  <c r="S28" i="1" l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<sst xmlns="http://schemas.openxmlformats.org/spreadsheetml/2006/main" count="62" uniqueCount="53">
  <si>
    <t>Сельские поселения МО "Кяхтинский район"</t>
  </si>
  <si>
    <t>№ п/п</t>
  </si>
  <si>
    <t>Поселение</t>
  </si>
  <si>
    <t>Алтай</t>
  </si>
  <si>
    <t>Б-Кудара</t>
  </si>
  <si>
    <t>Б-Луг</t>
  </si>
  <si>
    <t>Заря</t>
  </si>
  <si>
    <t>Кудара</t>
  </si>
  <si>
    <t>М-Кудара</t>
  </si>
  <si>
    <t>Мурочи</t>
  </si>
  <si>
    <t>Первомай</t>
  </si>
  <si>
    <t>Субуктуй</t>
  </si>
  <si>
    <t>Тамир</t>
  </si>
  <si>
    <t>У-Киран</t>
  </si>
  <si>
    <t>У-Кяхта</t>
  </si>
  <si>
    <t>Хоронхой</t>
  </si>
  <si>
    <t>Чикой</t>
  </si>
  <si>
    <t>Шарагол</t>
  </si>
  <si>
    <t>Наушки</t>
  </si>
  <si>
    <t>Кяхта</t>
  </si>
  <si>
    <t>V факт. дох. отч. Периода</t>
  </si>
  <si>
    <t>V кас.план дох.отч.периода</t>
  </si>
  <si>
    <t>Р факт.отч.периода</t>
  </si>
  <si>
    <t>Р кас.план.отч.периода</t>
  </si>
  <si>
    <t>V факт.дох.анал.периода прошлого года</t>
  </si>
  <si>
    <t>V факт невыясн.пост.отч.периода</t>
  </si>
  <si>
    <t>V недоимки отч.периода</t>
  </si>
  <si>
    <t>V недоимки на нач.года</t>
  </si>
  <si>
    <t>V проср.кред.зад.отч.периода</t>
  </si>
  <si>
    <t>V проср.дебит.зад.отч.периода</t>
  </si>
  <si>
    <t>Р год план</t>
  </si>
  <si>
    <t>V факт. дох. отч. периода+дотации</t>
  </si>
  <si>
    <t>V первонач. план доходов</t>
  </si>
  <si>
    <t>V собст.дох. отч. периода</t>
  </si>
  <si>
    <t xml:space="preserve">V собст.дох. анал.пер. прошлого года </t>
  </si>
  <si>
    <t>I. Качество (точность) планирования</t>
  </si>
  <si>
    <t xml:space="preserve">Изменение (рост/снижение) плана по налоговым и неналоговым доходам в текущем финансовом году </t>
  </si>
  <si>
    <t xml:space="preserve">рейтинг </t>
  </si>
  <si>
    <t>Исполнение первоначально утвержденного плана по налоговым и неналоговым доходам</t>
  </si>
  <si>
    <t>II. Качество исполнения</t>
  </si>
  <si>
    <t>Фактическое исполнение плана по налоговым и неналоговым доходам за отчетный период</t>
  </si>
  <si>
    <t>Фактическое исполнение плана по расходам за отчетный период</t>
  </si>
  <si>
    <t>Темп роста налоговых и неналоговых доходов к соответствующему периоду отчетного финансового года</t>
  </si>
  <si>
    <t>Удельный вес невыясненных поступлений в объеме налоговых и неналоговых доходов за отчетный период</t>
  </si>
  <si>
    <t xml:space="preserve">III. Недоимка по отдельным налогам, подлежащим зачислению в бюджеты поселений </t>
  </si>
  <si>
    <t>Удельный вес недоимки в объеме фактически полученных налоговых и неналоговых доходов за отчетный период</t>
  </si>
  <si>
    <t>Темп роста недоимки по сравнению с данными на начало текущего финансового года</t>
  </si>
  <si>
    <t>IV. Просроченная задолженность по бюджетам поселений (срок погашения которой наступил (по выставленным счетам и актам выполненных работ)</t>
  </si>
  <si>
    <t>Удельный вес просроченной кредиторской задолженности в объеме планируемых расходов</t>
  </si>
  <si>
    <t>Удельный вес просроченной дебиторской задолженности в объеме планируемых расходов</t>
  </si>
  <si>
    <t>V. Расчет итогового рейтинга</t>
  </si>
  <si>
    <t>Итоговый рейтинг</t>
  </si>
  <si>
    <t>РЕЙТИНГ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</si>
</sst>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0" fontId="1" fillId="0" borderId="0" xfId="0" applyFont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2" fontId="1" fillId="3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/>
    <xf numFmtId="0" fontId="0" fillId="4" borderId="1" xfId="0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1" fillId="4" borderId="1" xfId="0" applyFont="1" applyFill="1" applyBorder="1"/>
    <xf numFmtId="0" fontId="4" fillId="4" borderId="1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workbookViewId="0">
      <selection activeCell="T1" sqref="T1:T2"/>
    </sheetView>
  </sheetViews>
  <sheetFormatPr defaultRowHeight="15" x14ac:dyDescent="0.25"/>
  <cols>
    <col min="1" max="1" width="4.28515625" customWidth="1"/>
    <col min="2" max="2" width="36.140625" customWidth="1"/>
    <col min="3" max="3" width="9" bestFit="1" customWidth="1"/>
    <col min="4" max="4" width="9.28515625" bestFit="1" customWidth="1"/>
    <col min="5" max="5" width="8.28515625" bestFit="1" customWidth="1"/>
    <col min="6" max="6" width="8" bestFit="1" customWidth="1"/>
    <col min="7" max="7" width="8.28515625" bestFit="1" customWidth="1"/>
    <col min="8" max="8" width="9.85546875" bestFit="1" customWidth="1"/>
    <col min="9" max="9" width="8.28515625" bestFit="1" customWidth="1"/>
    <col min="10" max="10" width="10.28515625" customWidth="1"/>
    <col min="11" max="11" width="9.28515625" bestFit="1" customWidth="1"/>
    <col min="12" max="12" width="9" bestFit="1" customWidth="1"/>
    <col min="13" max="13" width="8.42578125" bestFit="1" customWidth="1"/>
    <col min="14" max="14" width="8.28515625" bestFit="1" customWidth="1"/>
    <col min="15" max="15" width="10" bestFit="1" customWidth="1"/>
    <col min="16" max="16" width="8.28515625" bestFit="1" customWidth="1"/>
    <col min="17" max="18" width="9" bestFit="1" customWidth="1"/>
    <col min="19" max="19" width="10" bestFit="1" customWidth="1"/>
  </cols>
  <sheetData>
    <row r="1" spans="1:19" ht="36" customHeight="1" x14ac:dyDescent="0.25">
      <c r="B1" s="1"/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x14ac:dyDescent="0.25">
      <c r="A3" s="22">
        <v>1</v>
      </c>
      <c r="B3" s="5" t="s">
        <v>20</v>
      </c>
      <c r="C3" s="6">
        <v>443.01693999999998</v>
      </c>
      <c r="D3" s="6">
        <v>556.47452999999996</v>
      </c>
      <c r="E3" s="6">
        <v>591.31850999999995</v>
      </c>
      <c r="F3" s="6">
        <v>343.93288999999999</v>
      </c>
      <c r="G3" s="6">
        <v>1269.49737</v>
      </c>
      <c r="H3" s="6">
        <v>549.08923000000004</v>
      </c>
      <c r="I3" s="6">
        <v>165.51114999999999</v>
      </c>
      <c r="J3" s="6">
        <v>105.53935</v>
      </c>
      <c r="K3" s="6">
        <v>307.15170999999998</v>
      </c>
      <c r="L3" s="6">
        <v>1128.11877</v>
      </c>
      <c r="M3" s="6">
        <v>810.71335999999997</v>
      </c>
      <c r="N3" s="6">
        <v>1083.12862</v>
      </c>
      <c r="O3" s="6">
        <v>1277.8551</v>
      </c>
      <c r="P3" s="6">
        <v>282.66034000000002</v>
      </c>
      <c r="Q3" s="6">
        <v>757.02949999999998</v>
      </c>
      <c r="R3" s="6">
        <v>11599.09088</v>
      </c>
      <c r="S3" s="6">
        <v>87704.773839999994</v>
      </c>
    </row>
    <row r="4" spans="1:19" x14ac:dyDescent="0.25">
      <c r="A4" s="22">
        <v>2</v>
      </c>
      <c r="B4" s="5" t="s">
        <v>21</v>
      </c>
      <c r="C4" s="6">
        <v>421</v>
      </c>
      <c r="D4" s="6">
        <v>815.62121000000002</v>
      </c>
      <c r="E4" s="6">
        <v>595.5</v>
      </c>
      <c r="F4" s="6">
        <v>315.63729999999998</v>
      </c>
      <c r="G4" s="6">
        <v>1211.34196</v>
      </c>
      <c r="H4" s="6">
        <v>511.29315000000003</v>
      </c>
      <c r="I4" s="6">
        <v>166.25282000000001</v>
      </c>
      <c r="J4" s="6">
        <v>287.00549000000001</v>
      </c>
      <c r="K4" s="6">
        <v>259.20801999999998</v>
      </c>
      <c r="L4" s="6">
        <v>1053.74677</v>
      </c>
      <c r="M4" s="6">
        <v>823</v>
      </c>
      <c r="N4" s="6">
        <v>1020.02514</v>
      </c>
      <c r="O4" s="6">
        <v>1278.91895</v>
      </c>
      <c r="P4" s="6">
        <v>259.43932999999998</v>
      </c>
      <c r="Q4" s="6">
        <v>736.80273</v>
      </c>
      <c r="R4" s="6">
        <v>10650.02354</v>
      </c>
      <c r="S4" s="6">
        <v>73285.20809</v>
      </c>
    </row>
    <row r="5" spans="1:19" x14ac:dyDescent="0.25">
      <c r="A5" s="22">
        <v>3</v>
      </c>
      <c r="B5" s="5" t="s">
        <v>22</v>
      </c>
      <c r="C5" s="6">
        <v>2494.7768299999998</v>
      </c>
      <c r="D5" s="6">
        <v>4262.7</v>
      </c>
      <c r="E5" s="6">
        <v>3342.55647</v>
      </c>
      <c r="F5" s="6">
        <v>3593.9690300000002</v>
      </c>
      <c r="G5" s="6">
        <v>5809.7514300000003</v>
      </c>
      <c r="H5" s="6">
        <v>3734.65344</v>
      </c>
      <c r="I5" s="6">
        <v>2631.0048299999999</v>
      </c>
      <c r="J5" s="6">
        <v>2318.3731400000001</v>
      </c>
      <c r="K5" s="6">
        <v>2474.12183</v>
      </c>
      <c r="L5" s="6">
        <v>8391.7415600000004</v>
      </c>
      <c r="M5" s="6">
        <v>4613.2293600000003</v>
      </c>
      <c r="N5" s="6">
        <v>4730.17929</v>
      </c>
      <c r="O5" s="6">
        <v>5691.8557600000004</v>
      </c>
      <c r="P5" s="6">
        <v>3664.24323</v>
      </c>
      <c r="Q5" s="6">
        <v>4039.0695300000002</v>
      </c>
      <c r="R5" s="6">
        <v>8492.6699599999993</v>
      </c>
      <c r="S5" s="6">
        <v>201188.70129</v>
      </c>
    </row>
    <row r="6" spans="1:19" x14ac:dyDescent="0.25">
      <c r="A6" s="22">
        <v>4</v>
      </c>
      <c r="B6" s="5" t="s">
        <v>23</v>
      </c>
      <c r="C6" s="6">
        <v>2906.1698700000002</v>
      </c>
      <c r="D6" s="6">
        <v>5317.9565199999997</v>
      </c>
      <c r="E6" s="6">
        <v>3964.2491199999999</v>
      </c>
      <c r="F6" s="6">
        <v>3792.1749500000001</v>
      </c>
      <c r="G6" s="6">
        <v>6458.5510299999996</v>
      </c>
      <c r="H6" s="6">
        <v>4123.2370000000001</v>
      </c>
      <c r="I6" s="6">
        <v>3024.8367199999998</v>
      </c>
      <c r="J6" s="6">
        <v>3165.9715299999998</v>
      </c>
      <c r="K6" s="6">
        <v>2584.51782</v>
      </c>
      <c r="L6" s="6">
        <v>8595.1846700000006</v>
      </c>
      <c r="M6" s="6">
        <v>5138.1596600000003</v>
      </c>
      <c r="N6" s="6">
        <v>5557.0147100000004</v>
      </c>
      <c r="O6" s="6">
        <v>6412.0892599999997</v>
      </c>
      <c r="P6" s="6">
        <v>4188.5850799999998</v>
      </c>
      <c r="Q6" s="6">
        <v>4488.1500400000004</v>
      </c>
      <c r="R6" s="6">
        <v>13765.99026</v>
      </c>
      <c r="S6" s="6">
        <v>205775.70147999999</v>
      </c>
    </row>
    <row r="7" spans="1:19" ht="30" x14ac:dyDescent="0.25">
      <c r="A7" s="22">
        <v>5</v>
      </c>
      <c r="B7" s="5" t="s">
        <v>24</v>
      </c>
      <c r="C7" s="6">
        <v>448.83708999999999</v>
      </c>
      <c r="D7" s="6">
        <v>1066.25146</v>
      </c>
      <c r="E7" s="6">
        <v>469.91446999999999</v>
      </c>
      <c r="F7" s="6">
        <v>367.23649999999998</v>
      </c>
      <c r="G7" s="6">
        <v>1430.3937100000001</v>
      </c>
      <c r="H7" s="6">
        <v>507.19526000000002</v>
      </c>
      <c r="I7" s="6">
        <v>183.18251000000001</v>
      </c>
      <c r="J7" s="6">
        <v>479.98318</v>
      </c>
      <c r="K7" s="6">
        <v>314.45026999999999</v>
      </c>
      <c r="L7" s="6">
        <v>1235.20713</v>
      </c>
      <c r="M7" s="6">
        <v>933.82248000000004</v>
      </c>
      <c r="N7" s="6">
        <v>1358.8696</v>
      </c>
      <c r="O7" s="6">
        <v>1415.3525999999999</v>
      </c>
      <c r="P7" s="6">
        <v>590.24955999999997</v>
      </c>
      <c r="Q7" s="6">
        <v>927.68016</v>
      </c>
      <c r="R7" s="6">
        <v>8910.3189500000008</v>
      </c>
      <c r="S7" s="6">
        <v>72333.239979999998</v>
      </c>
    </row>
    <row r="8" spans="1:19" x14ac:dyDescent="0.25">
      <c r="A8" s="22">
        <v>6</v>
      </c>
      <c r="B8" s="5" t="s">
        <v>25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2E-3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x14ac:dyDescent="0.25">
      <c r="A9" s="22">
        <v>7</v>
      </c>
      <c r="B9" s="5" t="s">
        <v>26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</row>
    <row r="10" spans="1:19" x14ac:dyDescent="0.25">
      <c r="A10" s="22">
        <v>8</v>
      </c>
      <c r="B10" s="5" t="s">
        <v>27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</row>
    <row r="11" spans="1:19" x14ac:dyDescent="0.25">
      <c r="A11" s="22">
        <v>9</v>
      </c>
      <c r="B11" s="5" t="s">
        <v>28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 x14ac:dyDescent="0.25">
      <c r="A12" s="22">
        <v>10</v>
      </c>
      <c r="B12" s="5" t="s">
        <v>29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x14ac:dyDescent="0.25">
      <c r="A13" s="22">
        <v>11</v>
      </c>
      <c r="B13" s="5" t="s">
        <v>30</v>
      </c>
      <c r="C13" s="6">
        <v>4740.5834599999998</v>
      </c>
      <c r="D13" s="6">
        <v>7422.5078599999997</v>
      </c>
      <c r="E13" s="6">
        <v>5225.61733</v>
      </c>
      <c r="F13" s="6">
        <v>3468.8000200000001</v>
      </c>
      <c r="G13" s="6">
        <v>7853.4506899999997</v>
      </c>
      <c r="H13" s="6">
        <v>3126.7222200000001</v>
      </c>
      <c r="I13" s="6">
        <v>1319.6897300000001</v>
      </c>
      <c r="J13" s="6">
        <v>2529.8120800000002</v>
      </c>
      <c r="K13" s="6">
        <v>3213.1614</v>
      </c>
      <c r="L13" s="6">
        <v>11138.10255</v>
      </c>
      <c r="M13" s="6">
        <v>6514.0020199999999</v>
      </c>
      <c r="N13" s="6">
        <v>6816.0240100000001</v>
      </c>
      <c r="O13" s="6">
        <v>7995.38436</v>
      </c>
      <c r="P13" s="6">
        <v>4983.33133</v>
      </c>
      <c r="Q13" s="6">
        <v>5608.7448199999999</v>
      </c>
      <c r="R13" s="6">
        <v>15650.822749999999</v>
      </c>
      <c r="S13" s="6">
        <v>161496.19373999999</v>
      </c>
    </row>
    <row r="14" spans="1:19" x14ac:dyDescent="0.25">
      <c r="A14" s="22">
        <v>12</v>
      </c>
      <c r="B14" s="5" t="s">
        <v>31</v>
      </c>
      <c r="C14" s="6">
        <f>C3+1.47562</f>
        <v>444.49255999999997</v>
      </c>
      <c r="D14" s="6">
        <f>D3+3.56784</f>
        <v>560.04237000000001</v>
      </c>
      <c r="E14" s="6">
        <f>E3+1.66534</f>
        <v>592.98384999999996</v>
      </c>
      <c r="F14" s="6">
        <f>F3+1.05929</f>
        <v>344.99217999999996</v>
      </c>
      <c r="G14" s="6">
        <f>G3+3.45717</f>
        <v>1272.95454</v>
      </c>
      <c r="H14" s="6">
        <f>H3+1.27272</f>
        <v>550.36195000000009</v>
      </c>
      <c r="I14" s="6">
        <f>I3+0.99604</f>
        <v>166.50718999999998</v>
      </c>
      <c r="J14" s="6">
        <f>J3+0.96969</f>
        <v>106.50904</v>
      </c>
      <c r="K14" s="6">
        <f>K3+0.91699</f>
        <v>308.06869999999998</v>
      </c>
      <c r="L14" s="6">
        <f>L3+2.70355</f>
        <v>1130.82232</v>
      </c>
      <c r="M14" s="6">
        <f>M3+3.8129</f>
        <v>814.52625999999998</v>
      </c>
      <c r="N14" s="6">
        <f>N3+4.65084</f>
        <v>1087.77946</v>
      </c>
      <c r="O14" s="6">
        <f>O3+4.97759</f>
        <v>1282.83269</v>
      </c>
      <c r="P14" s="6">
        <f>P3+1.68379</f>
        <v>284.34413000000001</v>
      </c>
      <c r="Q14" s="6">
        <f>Q3+2.03952</f>
        <v>759.06902000000002</v>
      </c>
      <c r="R14" s="6">
        <f>R3+7.43344</f>
        <v>11606.52432</v>
      </c>
      <c r="S14" s="6">
        <f t="shared" ref="S14" si="0">S3</f>
        <v>87704.773839999994</v>
      </c>
    </row>
    <row r="15" spans="1:19" x14ac:dyDescent="0.25">
      <c r="A15" s="22">
        <v>13</v>
      </c>
      <c r="B15" s="5" t="s">
        <v>32</v>
      </c>
      <c r="C15" s="21">
        <v>422.46</v>
      </c>
      <c r="D15" s="21">
        <v>901.7</v>
      </c>
      <c r="E15" s="21">
        <v>509.4</v>
      </c>
      <c r="F15" s="21">
        <v>302.39999999999998</v>
      </c>
      <c r="G15" s="21">
        <v>1127.9000000000001</v>
      </c>
      <c r="H15" s="21">
        <v>635.6</v>
      </c>
      <c r="I15" s="21">
        <v>132.80000000000001</v>
      </c>
      <c r="J15" s="21">
        <v>447.79</v>
      </c>
      <c r="K15" s="21">
        <v>265.77</v>
      </c>
      <c r="L15" s="21">
        <v>995</v>
      </c>
      <c r="M15" s="21">
        <v>813.7</v>
      </c>
      <c r="N15" s="21">
        <v>944.6</v>
      </c>
      <c r="O15" s="21">
        <v>1273.5899999999999</v>
      </c>
      <c r="P15" s="21">
        <v>224.7</v>
      </c>
      <c r="Q15" s="21">
        <v>819.68</v>
      </c>
      <c r="R15" s="21">
        <v>7475.21</v>
      </c>
      <c r="S15" s="21">
        <v>65117.919999999998</v>
      </c>
    </row>
    <row r="16" spans="1:19" x14ac:dyDescent="0.25">
      <c r="A16" s="22">
        <v>14</v>
      </c>
      <c r="B16" s="5" t="s">
        <v>33</v>
      </c>
      <c r="C16" s="21">
        <f t="shared" ref="C16:R16" si="1">C3</f>
        <v>443.01693999999998</v>
      </c>
      <c r="D16" s="21">
        <f t="shared" si="1"/>
        <v>556.47452999999996</v>
      </c>
      <c r="E16" s="21">
        <f t="shared" si="1"/>
        <v>591.31850999999995</v>
      </c>
      <c r="F16" s="21">
        <f t="shared" si="1"/>
        <v>343.93288999999999</v>
      </c>
      <c r="G16" s="21">
        <f t="shared" si="1"/>
        <v>1269.49737</v>
      </c>
      <c r="H16" s="21">
        <f t="shared" si="1"/>
        <v>549.08923000000004</v>
      </c>
      <c r="I16" s="21">
        <f t="shared" si="1"/>
        <v>165.51114999999999</v>
      </c>
      <c r="J16" s="21">
        <f t="shared" si="1"/>
        <v>105.53935</v>
      </c>
      <c r="K16" s="21">
        <f t="shared" si="1"/>
        <v>307.15170999999998</v>
      </c>
      <c r="L16" s="21">
        <f t="shared" si="1"/>
        <v>1128.11877</v>
      </c>
      <c r="M16" s="21">
        <f t="shared" si="1"/>
        <v>810.71335999999997</v>
      </c>
      <c r="N16" s="21">
        <f t="shared" si="1"/>
        <v>1083.12862</v>
      </c>
      <c r="O16" s="21">
        <f t="shared" si="1"/>
        <v>1277.8551</v>
      </c>
      <c r="P16" s="21">
        <f t="shared" si="1"/>
        <v>282.66034000000002</v>
      </c>
      <c r="Q16" s="21">
        <f t="shared" si="1"/>
        <v>757.02949999999998</v>
      </c>
      <c r="R16" s="21">
        <f t="shared" si="1"/>
        <v>11599.09088</v>
      </c>
      <c r="S16" s="21">
        <f>S3</f>
        <v>87704.773839999994</v>
      </c>
    </row>
    <row r="17" spans="1:19" x14ac:dyDescent="0.25">
      <c r="A17" s="22">
        <v>15</v>
      </c>
      <c r="B17" s="5" t="s">
        <v>34</v>
      </c>
      <c r="C17" s="21">
        <f t="shared" ref="C17:R17" si="2">C7</f>
        <v>448.83708999999999</v>
      </c>
      <c r="D17" s="21">
        <f t="shared" si="2"/>
        <v>1066.25146</v>
      </c>
      <c r="E17" s="21">
        <f t="shared" si="2"/>
        <v>469.91446999999999</v>
      </c>
      <c r="F17" s="21">
        <f t="shared" si="2"/>
        <v>367.23649999999998</v>
      </c>
      <c r="G17" s="21">
        <f t="shared" si="2"/>
        <v>1430.3937100000001</v>
      </c>
      <c r="H17" s="21">
        <f t="shared" si="2"/>
        <v>507.19526000000002</v>
      </c>
      <c r="I17" s="21">
        <f t="shared" si="2"/>
        <v>183.18251000000001</v>
      </c>
      <c r="J17" s="21">
        <f t="shared" si="2"/>
        <v>479.98318</v>
      </c>
      <c r="K17" s="21">
        <f t="shared" si="2"/>
        <v>314.45026999999999</v>
      </c>
      <c r="L17" s="21">
        <f t="shared" si="2"/>
        <v>1235.20713</v>
      </c>
      <c r="M17" s="21">
        <f t="shared" si="2"/>
        <v>933.82248000000004</v>
      </c>
      <c r="N17" s="21">
        <f t="shared" si="2"/>
        <v>1358.8696</v>
      </c>
      <c r="O17" s="21">
        <f t="shared" si="2"/>
        <v>1415.3525999999999</v>
      </c>
      <c r="P17" s="21">
        <f t="shared" si="2"/>
        <v>590.24955999999997</v>
      </c>
      <c r="Q17" s="21">
        <f t="shared" si="2"/>
        <v>927.68016</v>
      </c>
      <c r="R17" s="21">
        <f t="shared" si="2"/>
        <v>8910.3189500000008</v>
      </c>
      <c r="S17" s="21">
        <f>S7</f>
        <v>72333.239979999998</v>
      </c>
    </row>
    <row r="18" spans="1:19" x14ac:dyDescent="0.25">
      <c r="A18" s="28" t="s">
        <v>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39" x14ac:dyDescent="0.25">
      <c r="A19" s="8">
        <v>1</v>
      </c>
      <c r="B19" s="9" t="s">
        <v>36</v>
      </c>
      <c r="C19" s="15">
        <f>C4/C15</f>
        <v>0.99654405150783509</v>
      </c>
      <c r="D19" s="15">
        <f t="shared" ref="D19:S19" si="3">D4/D15</f>
        <v>0.90453721858711322</v>
      </c>
      <c r="E19" s="15">
        <f t="shared" si="3"/>
        <v>1.1690223792697292</v>
      </c>
      <c r="F19" s="15">
        <f t="shared" si="3"/>
        <v>1.0437741402116403</v>
      </c>
      <c r="G19" s="15">
        <f t="shared" si="3"/>
        <v>1.0739799272985193</v>
      </c>
      <c r="H19" s="15">
        <f t="shared" si="3"/>
        <v>0.80442597545626182</v>
      </c>
      <c r="I19" s="15">
        <f t="shared" si="3"/>
        <v>1.2519037650602409</v>
      </c>
      <c r="J19" s="15">
        <f t="shared" si="3"/>
        <v>0.6409376940083521</v>
      </c>
      <c r="K19" s="15">
        <f t="shared" si="3"/>
        <v>0.97530955337321745</v>
      </c>
      <c r="L19" s="15">
        <f t="shared" si="3"/>
        <v>1.0590419798994974</v>
      </c>
      <c r="M19" s="15">
        <f t="shared" si="3"/>
        <v>1.0114292736880914</v>
      </c>
      <c r="N19" s="15">
        <f t="shared" si="3"/>
        <v>1.0798487613804784</v>
      </c>
      <c r="O19" s="15">
        <f t="shared" si="3"/>
        <v>1.0041841958558093</v>
      </c>
      <c r="P19" s="15">
        <f t="shared" si="3"/>
        <v>1.1546031597685804</v>
      </c>
      <c r="Q19" s="15">
        <f t="shared" si="3"/>
        <v>0.89889070124926806</v>
      </c>
      <c r="R19" s="15">
        <f t="shared" si="3"/>
        <v>1.4247122876815501</v>
      </c>
      <c r="S19" s="15">
        <f t="shared" si="3"/>
        <v>1.1254230492927293</v>
      </c>
    </row>
    <row r="20" spans="1:19" s="14" customFormat="1" x14ac:dyDescent="0.25">
      <c r="A20" s="11"/>
      <c r="B20" s="12" t="s">
        <v>37</v>
      </c>
      <c r="C20" s="13">
        <v>1</v>
      </c>
      <c r="D20" s="13">
        <v>9</v>
      </c>
      <c r="E20" s="13">
        <v>13</v>
      </c>
      <c r="F20" s="13">
        <v>5</v>
      </c>
      <c r="G20" s="13">
        <v>7</v>
      </c>
      <c r="H20" s="13">
        <v>14</v>
      </c>
      <c r="I20" s="13">
        <v>15</v>
      </c>
      <c r="J20" s="13">
        <v>16</v>
      </c>
      <c r="K20" s="13">
        <v>4</v>
      </c>
      <c r="L20" s="13">
        <v>6</v>
      </c>
      <c r="M20" s="13">
        <v>3</v>
      </c>
      <c r="N20" s="13">
        <v>8</v>
      </c>
      <c r="O20" s="13">
        <v>2</v>
      </c>
      <c r="P20" s="13">
        <v>12</v>
      </c>
      <c r="Q20" s="13">
        <v>10</v>
      </c>
      <c r="R20" s="13">
        <v>17</v>
      </c>
      <c r="S20" s="13">
        <v>11</v>
      </c>
    </row>
    <row r="21" spans="1:19" ht="39" x14ac:dyDescent="0.25">
      <c r="A21" s="8">
        <v>2</v>
      </c>
      <c r="B21" s="9" t="s">
        <v>38</v>
      </c>
      <c r="C21" s="10">
        <f>C3/C15</f>
        <v>1.0486600861620035</v>
      </c>
      <c r="D21" s="10">
        <f>D3/D15</f>
        <v>0.61713932571808794</v>
      </c>
      <c r="E21" s="10">
        <f>E3/E15</f>
        <v>1.1608137220259127</v>
      </c>
      <c r="F21" s="10">
        <f>F3/F15</f>
        <v>1.137344212962963</v>
      </c>
      <c r="G21" s="10">
        <f>G3/G15</f>
        <v>1.1255407128291515</v>
      </c>
      <c r="H21" s="10">
        <f>H3/H15</f>
        <v>0.86389117369414725</v>
      </c>
      <c r="I21" s="10">
        <f>I3/I15</f>
        <v>1.2463189006024094</v>
      </c>
      <c r="J21" s="10">
        <f>J3/J15</f>
        <v>0.23568938564952321</v>
      </c>
      <c r="K21" s="10">
        <f>K3/K15</f>
        <v>1.1557049704631825</v>
      </c>
      <c r="L21" s="10">
        <f>L3/L15</f>
        <v>1.1337877085427137</v>
      </c>
      <c r="M21" s="10">
        <f>M3/M15</f>
        <v>0.99632955634754816</v>
      </c>
      <c r="N21" s="10">
        <f>N3/N15</f>
        <v>1.1466532077069658</v>
      </c>
      <c r="O21" s="10">
        <f>O3/O15</f>
        <v>1.0033488799378136</v>
      </c>
      <c r="P21" s="10">
        <f>P3/P15</f>
        <v>1.257945438362261</v>
      </c>
      <c r="Q21" s="10">
        <f>Q3/Q15</f>
        <v>0.92356712375561201</v>
      </c>
      <c r="R21" s="10">
        <f>R3/R15</f>
        <v>1.5516742512919368</v>
      </c>
      <c r="S21" s="10">
        <f>S3/S15</f>
        <v>1.3468608002221201</v>
      </c>
    </row>
    <row r="22" spans="1:19" s="14" customFormat="1" x14ac:dyDescent="0.25">
      <c r="A22" s="11"/>
      <c r="B22" s="12" t="s">
        <v>37</v>
      </c>
      <c r="C22" s="13">
        <v>3</v>
      </c>
      <c r="D22" s="13">
        <v>15</v>
      </c>
      <c r="E22" s="13">
        <v>11</v>
      </c>
      <c r="F22" s="13">
        <v>8</v>
      </c>
      <c r="G22" s="13">
        <v>5</v>
      </c>
      <c r="H22" s="13">
        <v>7</v>
      </c>
      <c r="I22" s="13">
        <v>12</v>
      </c>
      <c r="J22" s="13">
        <v>17</v>
      </c>
      <c r="K22" s="13">
        <v>10</v>
      </c>
      <c r="L22" s="13">
        <v>6</v>
      </c>
      <c r="M22" s="13">
        <v>2</v>
      </c>
      <c r="N22" s="13">
        <v>9</v>
      </c>
      <c r="O22" s="13">
        <v>1</v>
      </c>
      <c r="P22" s="13">
        <v>13</v>
      </c>
      <c r="Q22" s="13">
        <v>4</v>
      </c>
      <c r="R22" s="13">
        <v>16</v>
      </c>
      <c r="S22" s="13">
        <v>14</v>
      </c>
    </row>
    <row r="23" spans="1:19" x14ac:dyDescent="0.25">
      <c r="A23" s="25" t="s">
        <v>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39" x14ac:dyDescent="0.25">
      <c r="A24" s="7">
        <v>1</v>
      </c>
      <c r="B24" s="9" t="s">
        <v>40</v>
      </c>
      <c r="C24" s="10">
        <f>C3/C4</f>
        <v>1.0522967695961996</v>
      </c>
      <c r="D24" s="10">
        <f>D3/D4</f>
        <v>0.68227079332573992</v>
      </c>
      <c r="E24" s="10">
        <f>E3/E4</f>
        <v>0.99297818639798485</v>
      </c>
      <c r="F24" s="10">
        <f>F3/F4</f>
        <v>1.0896459005320347</v>
      </c>
      <c r="G24" s="10">
        <f>G3/G4</f>
        <v>1.048009077469751</v>
      </c>
      <c r="H24" s="10">
        <f>H3/H4</f>
        <v>1.0739225237028895</v>
      </c>
      <c r="I24" s="10">
        <f>I3/I4</f>
        <v>0.99553890273861201</v>
      </c>
      <c r="J24" s="10">
        <f>J3/J4</f>
        <v>0.3677258926301375</v>
      </c>
      <c r="K24" s="10">
        <f>K3/K4</f>
        <v>1.1849622168326428</v>
      </c>
      <c r="L24" s="10">
        <f>L3/L4</f>
        <v>1.0705786267795629</v>
      </c>
      <c r="M24" s="10">
        <f>M3/M4</f>
        <v>0.98507091130012148</v>
      </c>
      <c r="N24" s="10">
        <f>N3/N4</f>
        <v>1.061864632081519</v>
      </c>
      <c r="O24" s="10">
        <f>O3/O4</f>
        <v>0.99916816464405345</v>
      </c>
      <c r="P24" s="10">
        <f>P3/P4</f>
        <v>1.0895045866792827</v>
      </c>
      <c r="Q24" s="10">
        <f>Q3/Q4</f>
        <v>1.027452083409083</v>
      </c>
      <c r="R24" s="10">
        <f>R3/R4</f>
        <v>1.0891141072538888</v>
      </c>
      <c r="S24" s="10">
        <f>S3/S4</f>
        <v>1.1967595661636334</v>
      </c>
    </row>
    <row r="25" spans="1:19" s="14" customFormat="1" x14ac:dyDescent="0.25">
      <c r="A25" s="11"/>
      <c r="B25" s="12" t="s">
        <v>37</v>
      </c>
      <c r="C25" s="13">
        <v>9</v>
      </c>
      <c r="D25" s="13">
        <v>16</v>
      </c>
      <c r="E25" s="13">
        <v>14</v>
      </c>
      <c r="F25" s="13">
        <v>3</v>
      </c>
      <c r="G25" s="13">
        <v>10</v>
      </c>
      <c r="H25" s="13">
        <v>6</v>
      </c>
      <c r="I25" s="13">
        <v>13</v>
      </c>
      <c r="J25" s="13">
        <v>17</v>
      </c>
      <c r="K25" s="13">
        <v>2</v>
      </c>
      <c r="L25" s="13">
        <v>7</v>
      </c>
      <c r="M25" s="13">
        <v>15</v>
      </c>
      <c r="N25" s="13">
        <v>8</v>
      </c>
      <c r="O25" s="13">
        <v>12</v>
      </c>
      <c r="P25" s="13">
        <v>4</v>
      </c>
      <c r="Q25" s="13">
        <v>11</v>
      </c>
      <c r="R25" s="13">
        <v>5</v>
      </c>
      <c r="S25" s="13">
        <v>1</v>
      </c>
    </row>
    <row r="26" spans="1:19" ht="26.25" x14ac:dyDescent="0.25">
      <c r="A26" s="7">
        <v>2</v>
      </c>
      <c r="B26" s="9" t="s">
        <v>41</v>
      </c>
      <c r="C26" s="10">
        <f>C5/C6</f>
        <v>0.85844150259530416</v>
      </c>
      <c r="D26" s="10">
        <f>D5/D6</f>
        <v>0.80156729073821009</v>
      </c>
      <c r="E26" s="10">
        <f>E5/E6</f>
        <v>0.84317518118033918</v>
      </c>
      <c r="F26" s="10">
        <f>F5/F6</f>
        <v>0.9477329177547571</v>
      </c>
      <c r="G26" s="10">
        <f>G5/G6</f>
        <v>0.89954409325151696</v>
      </c>
      <c r="H26" s="10">
        <f>H5/H6</f>
        <v>0.90575764623765265</v>
      </c>
      <c r="I26" s="10">
        <f>I5/I6</f>
        <v>0.8698006119153433</v>
      </c>
      <c r="J26" s="10">
        <f>J5/J6</f>
        <v>0.73227858116588951</v>
      </c>
      <c r="K26" s="10">
        <f>K5/K6</f>
        <v>0.95728565338350036</v>
      </c>
      <c r="L26" s="10">
        <f>L5/L6</f>
        <v>0.97633057138259249</v>
      </c>
      <c r="M26" s="10">
        <f>M5/M6</f>
        <v>0.89783690372906788</v>
      </c>
      <c r="N26" s="10">
        <f>N5/N6</f>
        <v>0.85120870410652549</v>
      </c>
      <c r="O26" s="10">
        <f>O5/O6</f>
        <v>0.88767569027883442</v>
      </c>
      <c r="P26" s="10">
        <f>P5/P6</f>
        <v>0.87481647382461669</v>
      </c>
      <c r="Q26" s="10">
        <f>Q5/Q6</f>
        <v>0.89994084288679432</v>
      </c>
      <c r="R26" s="10">
        <f>R5/R6</f>
        <v>0.61693127770671541</v>
      </c>
      <c r="S26" s="10">
        <f>S5/S6</f>
        <v>0.97770873744077202</v>
      </c>
    </row>
    <row r="27" spans="1:19" s="14" customFormat="1" x14ac:dyDescent="0.25">
      <c r="A27" s="11"/>
      <c r="B27" s="12" t="s">
        <v>37</v>
      </c>
      <c r="C27" s="13">
        <v>12</v>
      </c>
      <c r="D27" s="13">
        <v>15</v>
      </c>
      <c r="E27" s="13">
        <v>14</v>
      </c>
      <c r="F27" s="13">
        <v>4</v>
      </c>
      <c r="G27" s="13">
        <v>7</v>
      </c>
      <c r="H27" s="13">
        <v>5</v>
      </c>
      <c r="I27" s="13">
        <v>11</v>
      </c>
      <c r="J27" s="13">
        <v>16</v>
      </c>
      <c r="K27" s="13">
        <v>3</v>
      </c>
      <c r="L27" s="13">
        <v>2</v>
      </c>
      <c r="M27" s="13">
        <v>8</v>
      </c>
      <c r="N27" s="13">
        <v>13</v>
      </c>
      <c r="O27" s="13">
        <v>9</v>
      </c>
      <c r="P27" s="13">
        <v>10</v>
      </c>
      <c r="Q27" s="13">
        <v>6</v>
      </c>
      <c r="R27" s="13">
        <v>17</v>
      </c>
      <c r="S27" s="13">
        <v>1</v>
      </c>
    </row>
    <row r="28" spans="1:19" ht="39" x14ac:dyDescent="0.25">
      <c r="A28" s="7">
        <v>3</v>
      </c>
      <c r="B28" s="9" t="s">
        <v>42</v>
      </c>
      <c r="C28" s="10">
        <f>C3/C7</f>
        <v>0.98703282297815442</v>
      </c>
      <c r="D28" s="10">
        <f>D3/D7</f>
        <v>0.52189802394268237</v>
      </c>
      <c r="E28" s="10">
        <f>E3/E7</f>
        <v>1.2583534829221155</v>
      </c>
      <c r="F28" s="10">
        <f>F3/F7</f>
        <v>0.93654331745346664</v>
      </c>
      <c r="G28" s="10">
        <f>G3/G7</f>
        <v>0.88751604619402302</v>
      </c>
      <c r="H28" s="10">
        <f>H3/H7</f>
        <v>1.082599293218947</v>
      </c>
      <c r="I28" s="10">
        <f>I3/I7</f>
        <v>0.90353140155138167</v>
      </c>
      <c r="J28" s="10">
        <f>J3/J7</f>
        <v>0.21988135084233576</v>
      </c>
      <c r="K28" s="10">
        <f>K3/K7</f>
        <v>0.97678946181219684</v>
      </c>
      <c r="L28" s="10">
        <f>L3/L7</f>
        <v>0.91330331780063478</v>
      </c>
      <c r="M28" s="10">
        <f>M3/M7</f>
        <v>0.86816646350171389</v>
      </c>
      <c r="N28" s="10">
        <f>N3/N7</f>
        <v>0.79708061759568394</v>
      </c>
      <c r="O28" s="10">
        <f>O3/O7</f>
        <v>0.90285282974715986</v>
      </c>
      <c r="P28" s="10">
        <f>P3/P7</f>
        <v>0.47888276274191555</v>
      </c>
      <c r="Q28" s="10">
        <f>Q3/Q7</f>
        <v>0.81604580182031705</v>
      </c>
      <c r="R28" s="10">
        <f>R3/R7</f>
        <v>1.3017593360111985</v>
      </c>
      <c r="S28" s="10">
        <f>S3/S7</f>
        <v>1.2125099589656179</v>
      </c>
    </row>
    <row r="29" spans="1:19" s="14" customFormat="1" x14ac:dyDescent="0.25">
      <c r="A29" s="11"/>
      <c r="B29" s="12" t="s">
        <v>37</v>
      </c>
      <c r="C29" s="13">
        <v>5</v>
      </c>
      <c r="D29" s="13">
        <v>15</v>
      </c>
      <c r="E29" s="13">
        <v>2</v>
      </c>
      <c r="F29" s="13">
        <v>7</v>
      </c>
      <c r="G29" s="13">
        <v>11</v>
      </c>
      <c r="H29" s="13">
        <v>4</v>
      </c>
      <c r="I29" s="13">
        <v>9</v>
      </c>
      <c r="J29" s="13">
        <v>17</v>
      </c>
      <c r="K29" s="13">
        <v>6</v>
      </c>
      <c r="L29" s="13">
        <v>8</v>
      </c>
      <c r="M29" s="13">
        <v>12</v>
      </c>
      <c r="N29" s="13">
        <v>14</v>
      </c>
      <c r="O29" s="13">
        <v>10</v>
      </c>
      <c r="P29" s="13">
        <v>16</v>
      </c>
      <c r="Q29" s="13">
        <v>13</v>
      </c>
      <c r="R29" s="13">
        <v>1</v>
      </c>
      <c r="S29" s="13">
        <v>3</v>
      </c>
    </row>
    <row r="30" spans="1:19" ht="39" x14ac:dyDescent="0.25">
      <c r="A30" s="7">
        <v>4</v>
      </c>
      <c r="B30" s="9" t="s">
        <v>43</v>
      </c>
      <c r="C30" s="15">
        <f>C8/C3</f>
        <v>0</v>
      </c>
      <c r="D30" s="15">
        <f>D8/D3</f>
        <v>0</v>
      </c>
      <c r="E30" s="15">
        <f>E8/E3</f>
        <v>0</v>
      </c>
      <c r="F30" s="15">
        <f>F8/F3</f>
        <v>0</v>
      </c>
      <c r="G30" s="15">
        <f>G8/G3</f>
        <v>0</v>
      </c>
      <c r="H30" s="15">
        <f>H8/H3</f>
        <v>0</v>
      </c>
      <c r="I30" s="15">
        <f>I8/I3</f>
        <v>0</v>
      </c>
      <c r="J30" s="15">
        <f>J8/J3</f>
        <v>0</v>
      </c>
      <c r="K30" s="15">
        <f>K8/K3</f>
        <v>0</v>
      </c>
      <c r="L30" s="15">
        <f>L8/L3</f>
        <v>0</v>
      </c>
      <c r="M30" s="15">
        <f>M8/M3</f>
        <v>0</v>
      </c>
      <c r="N30" s="15">
        <f>N8/N3</f>
        <v>1.846502772680866E-6</v>
      </c>
      <c r="O30" s="15">
        <f>O8/O3</f>
        <v>0</v>
      </c>
      <c r="P30" s="15">
        <f>P8/P3</f>
        <v>0</v>
      </c>
      <c r="Q30" s="15">
        <f>Q8/Q3</f>
        <v>0</v>
      </c>
      <c r="R30" s="15">
        <f>R8/R3</f>
        <v>0</v>
      </c>
      <c r="S30" s="15">
        <f>S8/S3</f>
        <v>0</v>
      </c>
    </row>
    <row r="31" spans="1:19" s="14" customFormat="1" x14ac:dyDescent="0.25">
      <c r="A31" s="11"/>
      <c r="B31" s="12" t="s">
        <v>37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</row>
    <row r="32" spans="1:19" s="16" customFormat="1" ht="12.75" x14ac:dyDescent="0.2">
      <c r="A32" s="25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39" x14ac:dyDescent="0.25">
      <c r="A33" s="7">
        <v>1</v>
      </c>
      <c r="B33" s="9" t="s">
        <v>45</v>
      </c>
      <c r="C33" s="10">
        <f>C9/C3</f>
        <v>0</v>
      </c>
      <c r="D33" s="10">
        <f>D9/D3</f>
        <v>0</v>
      </c>
      <c r="E33" s="10">
        <f>E9/E3</f>
        <v>0</v>
      </c>
      <c r="F33" s="10">
        <f>F9/F3</f>
        <v>0</v>
      </c>
      <c r="G33" s="10">
        <f>G9/G3</f>
        <v>0</v>
      </c>
      <c r="H33" s="10">
        <f>H9/H3</f>
        <v>0</v>
      </c>
      <c r="I33" s="10">
        <f>I9/I3</f>
        <v>0</v>
      </c>
      <c r="J33" s="10">
        <f>J9/J3</f>
        <v>0</v>
      </c>
      <c r="K33" s="10">
        <f>K9/K3</f>
        <v>0</v>
      </c>
      <c r="L33" s="10">
        <f>L9/L3</f>
        <v>0</v>
      </c>
      <c r="M33" s="10">
        <f>M9/M3</f>
        <v>0</v>
      </c>
      <c r="N33" s="10">
        <f>N9/N3</f>
        <v>0</v>
      </c>
      <c r="O33" s="10">
        <f>O9/O3</f>
        <v>0</v>
      </c>
      <c r="P33" s="10">
        <f>P9/P3</f>
        <v>0</v>
      </c>
      <c r="Q33" s="10">
        <f>Q9/Q3</f>
        <v>0</v>
      </c>
      <c r="R33" s="10">
        <f>R9/R3</f>
        <v>0</v>
      </c>
      <c r="S33" s="10">
        <f>S9/S3</f>
        <v>0</v>
      </c>
    </row>
    <row r="34" spans="1:19" s="14" customFormat="1" x14ac:dyDescent="0.25">
      <c r="A34" s="11"/>
      <c r="B34" s="12" t="s">
        <v>37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</row>
    <row r="35" spans="1:19" ht="39" x14ac:dyDescent="0.25">
      <c r="A35" s="7">
        <v>2</v>
      </c>
      <c r="B35" s="9" t="s">
        <v>46</v>
      </c>
      <c r="C35" s="10" t="e">
        <f>C9/C10</f>
        <v>#DIV/0!</v>
      </c>
      <c r="D35" s="10" t="e">
        <f>D9/D10</f>
        <v>#DIV/0!</v>
      </c>
      <c r="E35" s="10" t="e">
        <f>E9/E10</f>
        <v>#DIV/0!</v>
      </c>
      <c r="F35" s="10" t="e">
        <f>F9/F10</f>
        <v>#DIV/0!</v>
      </c>
      <c r="G35" s="10" t="e">
        <f>G9/G10</f>
        <v>#DIV/0!</v>
      </c>
      <c r="H35" s="10" t="e">
        <f>H9/H10</f>
        <v>#DIV/0!</v>
      </c>
      <c r="I35" s="10" t="e">
        <f>I9/I10</f>
        <v>#DIV/0!</v>
      </c>
      <c r="J35" s="10" t="e">
        <f>J9/J10</f>
        <v>#DIV/0!</v>
      </c>
      <c r="K35" s="10" t="e">
        <f>K9/K10</f>
        <v>#DIV/0!</v>
      </c>
      <c r="L35" s="10" t="e">
        <f>L9/L10</f>
        <v>#DIV/0!</v>
      </c>
      <c r="M35" s="10" t="e">
        <f>M9/M10</f>
        <v>#DIV/0!</v>
      </c>
      <c r="N35" s="10" t="e">
        <f>N9/N10</f>
        <v>#DIV/0!</v>
      </c>
      <c r="O35" s="10" t="e">
        <f>O9/O10</f>
        <v>#DIV/0!</v>
      </c>
      <c r="P35" s="10" t="e">
        <f>P9/P10</f>
        <v>#DIV/0!</v>
      </c>
      <c r="Q35" s="10" t="e">
        <f>Q9/Q10</f>
        <v>#DIV/0!</v>
      </c>
      <c r="R35" s="10" t="e">
        <f>R9/R10</f>
        <v>#DIV/0!</v>
      </c>
      <c r="S35" s="10" t="e">
        <f>S9/S10</f>
        <v>#DIV/0!</v>
      </c>
    </row>
    <row r="36" spans="1:19" s="14" customFormat="1" x14ac:dyDescent="0.25">
      <c r="A36" s="11"/>
      <c r="B36" s="12" t="s">
        <v>37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13">
        <v>1</v>
      </c>
    </row>
    <row r="37" spans="1:19" s="16" customFormat="1" ht="12.75" x14ac:dyDescent="0.2">
      <c r="A37" s="25" t="s">
        <v>47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39" x14ac:dyDescent="0.25">
      <c r="A38" s="7">
        <v>1</v>
      </c>
      <c r="B38" s="9" t="s">
        <v>48</v>
      </c>
      <c r="C38" s="1">
        <f>C11/C13</f>
        <v>0</v>
      </c>
      <c r="D38" s="1">
        <f>D11/D13</f>
        <v>0</v>
      </c>
      <c r="E38" s="1">
        <f>E11/E13</f>
        <v>0</v>
      </c>
      <c r="F38" s="1">
        <f>F11/F13</f>
        <v>0</v>
      </c>
      <c r="G38" s="1">
        <f>G11/G13</f>
        <v>0</v>
      </c>
      <c r="H38" s="1">
        <f>H11/H13</f>
        <v>0</v>
      </c>
      <c r="I38" s="1">
        <f>I11/I13</f>
        <v>0</v>
      </c>
      <c r="J38" s="1">
        <f>J11/J13</f>
        <v>0</v>
      </c>
      <c r="K38" s="1">
        <f>K11/K13</f>
        <v>0</v>
      </c>
      <c r="L38" s="1">
        <f>L11/L13</f>
        <v>0</v>
      </c>
      <c r="M38" s="1">
        <f>M11/M13</f>
        <v>0</v>
      </c>
      <c r="N38" s="1">
        <f>N11/N13</f>
        <v>0</v>
      </c>
      <c r="O38" s="1">
        <f>O11/O13</f>
        <v>0</v>
      </c>
      <c r="P38" s="1">
        <f>P11/P13</f>
        <v>0</v>
      </c>
      <c r="Q38" s="1">
        <f>Q11/Q13</f>
        <v>0</v>
      </c>
      <c r="R38" s="1">
        <f>R11/R13</f>
        <v>0</v>
      </c>
      <c r="S38" s="1">
        <f>S11/S13</f>
        <v>0</v>
      </c>
    </row>
    <row r="39" spans="1:19" s="14" customFormat="1" x14ac:dyDescent="0.25">
      <c r="A39" s="11"/>
      <c r="B39" s="12" t="s">
        <v>37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  <c r="R39" s="17">
        <v>1</v>
      </c>
      <c r="S39" s="17">
        <v>1</v>
      </c>
    </row>
    <row r="40" spans="1:19" ht="39" x14ac:dyDescent="0.25">
      <c r="A40" s="7">
        <v>2</v>
      </c>
      <c r="B40" s="9" t="s">
        <v>49</v>
      </c>
      <c r="C40" s="1">
        <f>C12/C13</f>
        <v>0</v>
      </c>
      <c r="D40" s="1">
        <f>D12/D13</f>
        <v>0</v>
      </c>
      <c r="E40" s="1">
        <f>E12/E13</f>
        <v>0</v>
      </c>
      <c r="F40" s="1">
        <f>F12/F13</f>
        <v>0</v>
      </c>
      <c r="G40" s="1">
        <f>G12/G13</f>
        <v>0</v>
      </c>
      <c r="H40" s="1">
        <f>H12/H13</f>
        <v>0</v>
      </c>
      <c r="I40" s="1">
        <f>I12/I13</f>
        <v>0</v>
      </c>
      <c r="J40" s="1">
        <f>J12/J13</f>
        <v>0</v>
      </c>
      <c r="K40" s="1">
        <f>K12/K13</f>
        <v>0</v>
      </c>
      <c r="L40" s="1">
        <f>L12/L13</f>
        <v>0</v>
      </c>
      <c r="M40" s="1">
        <f>M12/M13</f>
        <v>0</v>
      </c>
      <c r="N40" s="1">
        <f>N12/N13</f>
        <v>0</v>
      </c>
      <c r="O40" s="1">
        <f>O12/O13</f>
        <v>0</v>
      </c>
      <c r="P40" s="1">
        <f>P12/P13</f>
        <v>0</v>
      </c>
      <c r="Q40" s="1">
        <f>Q12/Q13</f>
        <v>0</v>
      </c>
      <c r="R40" s="1">
        <f>R12/R13</f>
        <v>0</v>
      </c>
      <c r="S40" s="1">
        <f>S12/S13</f>
        <v>0</v>
      </c>
    </row>
    <row r="41" spans="1:19" s="14" customFormat="1" x14ac:dyDescent="0.25">
      <c r="A41" s="11"/>
      <c r="B41" s="12" t="s">
        <v>37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P41" s="17">
        <v>1</v>
      </c>
      <c r="Q41" s="17">
        <v>1</v>
      </c>
      <c r="R41" s="17">
        <v>1</v>
      </c>
      <c r="S41" s="17">
        <v>1</v>
      </c>
    </row>
    <row r="42" spans="1:19" s="16" customFormat="1" ht="12.75" x14ac:dyDescent="0.2">
      <c r="A42" s="25" t="s">
        <v>50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s="14" customFormat="1" x14ac:dyDescent="0.25">
      <c r="A43" s="11">
        <v>1</v>
      </c>
      <c r="B43" s="18" t="s">
        <v>51</v>
      </c>
      <c r="C43" s="19">
        <f>C20+C22+C25+C27+C29+C31+C34+C36+C39+C41</f>
        <v>35</v>
      </c>
      <c r="D43" s="19">
        <f>D20+D22+D25+D27+D29+D31+D34+D36+D39+D41</f>
        <v>75</v>
      </c>
      <c r="E43" s="19">
        <f>E20+E22+E25+E27+E29+E31+E34+E36+E39+E41</f>
        <v>59</v>
      </c>
      <c r="F43" s="19">
        <f>F20+F22+F25+F27+F29+F31+F34+F36+F39+F41</f>
        <v>32</v>
      </c>
      <c r="G43" s="19">
        <f>G20+G22+G25+G27+G29+G31+G34+G36+G39+G41</f>
        <v>45</v>
      </c>
      <c r="H43" s="19">
        <f>H20+H22+H25+H27+H29+H31+H34+H36+H39+H41</f>
        <v>41</v>
      </c>
      <c r="I43" s="19">
        <f>I20+I22+I25+I27+I29+I31+I34+I36+I39+I41</f>
        <v>65</v>
      </c>
      <c r="J43" s="19">
        <f>J20+J22+J25+J27+J29+J31+J34+J36+J39+J41</f>
        <v>88</v>
      </c>
      <c r="K43" s="19">
        <f>K20+K22+K25+K27+K29+K31+K34+K36+K39+K41</f>
        <v>30</v>
      </c>
      <c r="L43" s="19">
        <f>L20+L22+L25+L27+L29+L31+L34+L36+L39+L41</f>
        <v>34</v>
      </c>
      <c r="M43" s="19">
        <f>M20+M22+M25+M27+M29+M31+M34+M36+M39+M41</f>
        <v>45</v>
      </c>
      <c r="N43" s="19">
        <f>N20+N22+N25+N27+N29+N31+N34+N36+N39+N41</f>
        <v>57</v>
      </c>
      <c r="O43" s="19">
        <f>O20+O22+O25+O27+O29+O31+O34+O36+O39+O41</f>
        <v>39</v>
      </c>
      <c r="P43" s="19">
        <f>P20+P22+P25+P27+P29+P31+P34+P36+P39+P41</f>
        <v>60</v>
      </c>
      <c r="Q43" s="19">
        <f>Q20+Q22+Q25+Q27+Q29+Q31+Q34+Q36+Q39+Q41</f>
        <v>49</v>
      </c>
      <c r="R43" s="19">
        <f>R20+R22+R25+R27+R29+R31+R34+R36+R39+R41</f>
        <v>61</v>
      </c>
      <c r="S43" s="19">
        <f>S20+S22+S25+S27+S29+S31+S34+S36+S39+S41</f>
        <v>35</v>
      </c>
    </row>
    <row r="44" spans="1:19" x14ac:dyDescent="0.25">
      <c r="A44" s="20"/>
      <c r="B44" s="23" t="s">
        <v>52</v>
      </c>
      <c r="C44" s="24">
        <v>4</v>
      </c>
      <c r="D44" s="24">
        <v>16</v>
      </c>
      <c r="E44" s="24">
        <v>12</v>
      </c>
      <c r="F44" s="24">
        <v>2</v>
      </c>
      <c r="G44" s="24">
        <v>8</v>
      </c>
      <c r="H44" s="24">
        <v>7</v>
      </c>
      <c r="I44" s="24">
        <v>15</v>
      </c>
      <c r="J44" s="24">
        <v>17</v>
      </c>
      <c r="K44" s="24">
        <v>1</v>
      </c>
      <c r="L44" s="24">
        <v>3</v>
      </c>
      <c r="M44" s="24">
        <v>8</v>
      </c>
      <c r="N44" s="24">
        <v>11</v>
      </c>
      <c r="O44" s="24">
        <v>6</v>
      </c>
      <c r="P44" s="24">
        <v>13</v>
      </c>
      <c r="Q44" s="24">
        <v>10</v>
      </c>
      <c r="R44" s="24">
        <v>14</v>
      </c>
      <c r="S44" s="24">
        <v>4</v>
      </c>
    </row>
  </sheetData>
  <mergeCells count="6">
    <mergeCell ref="A42:S42"/>
    <mergeCell ref="C1:S1"/>
    <mergeCell ref="A18:S18"/>
    <mergeCell ref="A23:S23"/>
    <mergeCell ref="A32:S32"/>
    <mergeCell ref="A37:S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22" sqref="A1:Q22"/>
    </sheetView>
  </sheetViews>
  <sheetFormatPr defaultRowHeight="15" x14ac:dyDescent="0.25"/>
  <sheetData/>
  <sortState xmlns:xlrd2="http://schemas.microsoft.com/office/spreadsheetml/2017/richdata2" ref="B3:B19">
    <sortCondition ref="B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2024-03-22T12:07:51Z</dcterms:modified>
</cp:coreProperties>
</file>