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5480" windowHeight="8508" activeTab="2"/>
  </bookViews>
  <sheets>
    <sheet name="Лист1" sheetId="1" r:id="rId1"/>
    <sheet name="хоз.суб.2020" sheetId="2" r:id="rId2"/>
    <sheet name="1 квартал" sheetId="3" r:id="rId3"/>
    <sheet name="1 вал.прод." sheetId="4" r:id="rId4"/>
    <sheet name="2 квартал" sheetId="5" r:id="rId5"/>
    <sheet name="2 вал.прод" sheetId="6" r:id="rId6"/>
    <sheet name="3 квартал" sheetId="7" r:id="rId7"/>
    <sheet name="3 вал.прод" sheetId="8" r:id="rId8"/>
    <sheet name="4 квартал" sheetId="9" r:id="rId9"/>
    <sheet name="4 вал.прод" sheetId="10" r:id="rId10"/>
    <sheet name="Лист2" sheetId="11" r:id="rId11"/>
  </sheets>
  <definedNames/>
  <calcPr fullCalcOnLoad="1"/>
</workbook>
</file>

<file path=xl/sharedStrings.xml><?xml version="1.0" encoding="utf-8"?>
<sst xmlns="http://schemas.openxmlformats.org/spreadsheetml/2006/main" count="1191" uniqueCount="299">
  <si>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</si>
  <si>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</si>
  <si>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</si>
  <si>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</si>
  <si>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</si>
  <si>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</si>
  <si>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</si>
  <si>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</si>
  <si>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</si>
  <si>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</si>
  <si>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</si>
  <si>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</si>
  <si>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</si>
  <si>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</si>
  <si>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</si>
  <si>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</si>
  <si>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</si>
  <si>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</si>
  <si>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</si>
  <si>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</si>
  <si>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</si>
  <si>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</si>
  <si>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</si>
  <si>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</si>
  <si>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</si>
  <si>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</si>
  <si>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</si>
  <si>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</si>
  <si>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</si>
  <si>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</si>
  <si>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</si>
  <si>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</si>
  <si>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</si>
  <si>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</si>
  <si>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</si>
  <si>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</si>
  <si>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</si>
  <si>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</si>
  <si>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</si>
  <si>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</si>
  <si>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</si>
  <si>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</si>
  <si>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</si>
  <si>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</si>
  <si>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</si>
  <si>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</si>
  <si>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</si>
  <si>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</si>
  <si>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</si>
  <si>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</si>
  <si>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</si>
  <si>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</si>
  <si>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</si>
  <si>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</si>
  <si>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</si>
  <si>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</si>
  <si>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</si>
  <si>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</si>
  <si>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</si>
  <si>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</si>
  <si>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</si>
  <si>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</si>
  <si>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</si>
  <si>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</si>
  <si>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</si>
  <si>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</si>
  <si>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</si>
  <si>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</si>
  <si>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</si>
  <si>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</si>
  <si>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</si>
  <si>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</si>
  <si>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</si>
  <si>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</si>
  <si>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</si>
  <si>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</si>
  <si>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</si>
  <si>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</si>
  <si>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</si>
  <si>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</si>
  <si>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</si>
  <si>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</si>
  <si>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</si>
  <si>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</si>
  <si>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</si>
  <si>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</si>
  <si>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</si>
  <si>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</si>
  <si>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</si>
  <si>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</si>
  <si>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</si>
  <si>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</si>
  <si>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</si>
  <si>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</si>
  <si>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</si>
  <si>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</si>
  <si>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</si>
  <si>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</si>
  <si>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</si>
  <si>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</si>
  <si>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</si>
  <si>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</si>
  <si>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</si>
  <si>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</si>
  <si>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</si>
  <si>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</si>
  <si>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</si>
  <si>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</si>
  <si>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</si>
  <si>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</si>
  <si>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</si>
  <si>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</si>
  <si>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</si>
  <si>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</si>
  <si>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</si>
  <si>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</si>
  <si>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</si>
  <si>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</si>
  <si>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</si>
  <si>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</si>
  <si>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</si>
  <si>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</si>
  <si>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</si>
  <si>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</si>
  <si>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</si>
  <si>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</si>
  <si>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</si>
  <si>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</si>
  <si>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</si>
  <si>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</si>
  <si>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</si>
  <si>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</si>
  <si>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</si>
  <si>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</si>
  <si>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</si>
  <si>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</si>
  <si>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</si>
  <si>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</si>
  <si>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</si>
  <si>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</si>
  <si>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</si>
  <si>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</si>
  <si>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</si>
  <si>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Сельское хозяйство</t>
  </si>
  <si>
    <t>Инвестиции</t>
  </si>
  <si>
    <t>Наименование</t>
  </si>
  <si>
    <t>итого:</t>
  </si>
  <si>
    <t>"___" ___________________ 2014год</t>
  </si>
  <si>
    <t>с/х предприятия</t>
  </si>
  <si>
    <t xml:space="preserve">Глава администрации </t>
  </si>
  <si>
    <t>Глава администрации _________________________</t>
  </si>
  <si>
    <t>Глава администрации _______________________</t>
  </si>
  <si>
    <t>мясные полуфабрикаты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</si>
  <si>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</si>
  <si>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</si>
  <si>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</si>
  <si>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9 мес. 2007г.</t>
  </si>
  <si>
    <t>12 мес. 2007г.</t>
  </si>
  <si>
    <t xml:space="preserve">12. прочие </t>
  </si>
  <si>
    <t>торговля</t>
  </si>
  <si>
    <t>ЛПХ</t>
  </si>
  <si>
    <t>полезные ископаемые .</t>
  </si>
  <si>
    <t>Администрация МО «Тамирское»</t>
  </si>
  <si>
    <t>местное самоуправление</t>
  </si>
  <si>
    <t>СДК</t>
  </si>
  <si>
    <t>культура</t>
  </si>
  <si>
    <t>Библиотека</t>
  </si>
  <si>
    <t>Тамирская средняя школа</t>
  </si>
  <si>
    <t>образование</t>
  </si>
  <si>
    <t>Убур-Киретская школа</t>
  </si>
  <si>
    <t>Детский сад</t>
  </si>
  <si>
    <t xml:space="preserve">Врачебная амбулатория </t>
  </si>
  <si>
    <t>мед.услуги</t>
  </si>
  <si>
    <t xml:space="preserve">ФАП с.Шазага </t>
  </si>
  <si>
    <t>ФАП с. Убур- Киреть</t>
  </si>
  <si>
    <t>мед. услуги</t>
  </si>
  <si>
    <t>ФАП с. Ивановка</t>
  </si>
  <si>
    <t>ЦСПН  с.Тамир (соц.работники)</t>
  </si>
  <si>
    <t>социальные услуги</t>
  </si>
  <si>
    <t>ЦСПН с. Убур- Киреть (соц.работник)</t>
  </si>
  <si>
    <t>ЦСПН с. Шазага (соц.работники)</t>
  </si>
  <si>
    <t>Кяхтинский Лесхоз</t>
  </si>
  <si>
    <t>Лесоохрана</t>
  </si>
  <si>
    <t>Промышленность</t>
  </si>
  <si>
    <t xml:space="preserve">распиловка леса </t>
  </si>
  <si>
    <t>растениеводство, животноводство</t>
  </si>
  <si>
    <t>КФХ Полонов Л.А.</t>
  </si>
  <si>
    <t>КФХ Бердяеев Е.С.</t>
  </si>
  <si>
    <t>растениеводство</t>
  </si>
  <si>
    <t>животноводство</t>
  </si>
  <si>
    <t>КФХ Кривогорницын В.В.</t>
  </si>
  <si>
    <t>Транспорт</t>
  </si>
  <si>
    <t>перевозка пассажиров</t>
  </si>
  <si>
    <t>ИП "Яколвлев А.М.</t>
  </si>
  <si>
    <t>Почта России с. Тамир</t>
  </si>
  <si>
    <t>почтовые услуги</t>
  </si>
  <si>
    <t>Почта России с. Шазага</t>
  </si>
  <si>
    <t>Почта Росии с. Убур-Киреть</t>
  </si>
  <si>
    <t>Почта России с. Ивановка</t>
  </si>
  <si>
    <t>Торговля и потребительский рынок</t>
  </si>
  <si>
    <t>ИП Котоманова маг-н «Аленушка»</t>
  </si>
  <si>
    <t>Торговля</t>
  </si>
  <si>
    <t xml:space="preserve">   Торговоя </t>
  </si>
  <si>
    <t xml:space="preserve">ООО «Тепловая компания» </t>
  </si>
  <si>
    <t>кочегары</t>
  </si>
  <si>
    <t>За пределами МО</t>
  </si>
  <si>
    <t>МО "Тамирское"</t>
  </si>
  <si>
    <t>ИТОГО:</t>
  </si>
  <si>
    <t>полезные ископаемые</t>
  </si>
  <si>
    <t>Общая протяженность автомобильных дорог общего пользования местного значения, км</t>
  </si>
  <si>
    <t>Протяженность автомобильных дорог общего пользования местного значения, не отвечающих нормативным требованиям, км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</si>
  <si>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</si>
  <si>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</si>
  <si>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</si>
  <si>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</si>
  <si>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</si>
  <si>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</si>
  <si>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</si>
  <si>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</si>
  <si>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 xml:space="preserve">полезные ископаемые </t>
  </si>
  <si>
    <t>полезные ископаемые , т.</t>
  </si>
  <si>
    <t>полезные ископаемые, т.</t>
  </si>
  <si>
    <t>Число субъектов малого и среднего предпринимательства в расчете на 10000 человек населения, ед.</t>
  </si>
  <si>
    <t>ИП "Куминов А.Г.</t>
  </si>
  <si>
    <t>Россгосстрах</t>
  </si>
  <si>
    <t>строахование</t>
  </si>
  <si>
    <t>ИП "Котоманов М.В.</t>
  </si>
  <si>
    <t>ИП "Спиридонов А.Т."</t>
  </si>
  <si>
    <t>ООО"Буян"</t>
  </si>
  <si>
    <t>АПО "Кяхтинское"</t>
  </si>
  <si>
    <t>животноводство, растеневодство</t>
  </si>
  <si>
    <t>КФХ Фомина Г.Н.</t>
  </si>
  <si>
    <t>подсобное хозяйство</t>
  </si>
  <si>
    <t>ИП "Яковлев А.М."</t>
  </si>
  <si>
    <t>КФХ Игумнов А.С.</t>
  </si>
  <si>
    <t>Перевалов С.П.</t>
  </si>
  <si>
    <t>ПО Кяхтинское рынок маг-н с.Тамир</t>
  </si>
  <si>
    <t>ИП Алимасов С.И. маг-н "Надежда"</t>
  </si>
  <si>
    <t>ИП Алимасова С.П. маг-н "Ассорти"</t>
  </si>
  <si>
    <t>ИП Коновалова Р.Н. маг-н "Хлеб-соль"</t>
  </si>
  <si>
    <t>ИП Гуляева О.М. магазин "Кедр с. Убур-Киреть</t>
  </si>
  <si>
    <t>ПО Кяхтинский рынок магазин с. У-Киреть</t>
  </si>
  <si>
    <t>ИП Климов И.Ю. "Ветеран" маг-н</t>
  </si>
  <si>
    <t>ИП Яковлев А.М. маг-н "У Михалыча" У-Киреть</t>
  </si>
  <si>
    <t>ИП Кривогорницына Г.В. Маг-н "Шанс" У-Киреть</t>
  </si>
  <si>
    <t>ИП Ардагин Ю.К. маг-н Шазага</t>
  </si>
  <si>
    <t>ИП Гуляева Н.И. маг-н "Ивановец" Ивановка</t>
  </si>
  <si>
    <t>ИП Баженов А.В. Маг-н "Ромашка" Ивановка</t>
  </si>
  <si>
    <t>________________2019 год</t>
  </si>
  <si>
    <t>ИП Максимова Г. маг-н "У мосточка" У-Киреть</t>
  </si>
  <si>
    <t xml:space="preserve"> </t>
  </si>
  <si>
    <t>9648.5</t>
  </si>
  <si>
    <t>1462.5</t>
  </si>
  <si>
    <t>14003.5</t>
  </si>
  <si>
    <t>1438.5</t>
  </si>
  <si>
    <t>25442.2</t>
  </si>
  <si>
    <t>А.Ж.Доржиев</t>
  </si>
  <si>
    <t>Факт за 2022 г.</t>
  </si>
  <si>
    <t>6 мес. 2022г.</t>
  </si>
  <si>
    <t>Факт за 2022г.</t>
  </si>
  <si>
    <t>9 мес. 2022г.</t>
  </si>
  <si>
    <t>Доржиев А.Ж.</t>
  </si>
  <si>
    <t xml:space="preserve">Глава администрации     </t>
  </si>
  <si>
    <t>12 мес. 2022г.</t>
  </si>
  <si>
    <t>Порог на 2023 г.</t>
  </si>
  <si>
    <t>3 мес. 2023г.</t>
  </si>
  <si>
    <t>Факт за 2023 г.</t>
  </si>
  <si>
    <t>3 мес.2023 г./порог 3 мес 2023г.</t>
  </si>
  <si>
    <t>3 мес. 2023 г./ 3 мес 2022г.</t>
  </si>
  <si>
    <t>3 мес. 2023 г./ 3 мес 2007г.</t>
  </si>
  <si>
    <t xml:space="preserve">  "          "                                           2023 г.</t>
  </si>
  <si>
    <t xml:space="preserve">МО «Тамирское» Кяхтинского района за 1 квартал 2023 г. </t>
  </si>
  <si>
    <t>"____" _______________2023г.</t>
  </si>
  <si>
    <t>МО "Тамирское" Кяхтинского района за  1-ое полугодие 2023 год</t>
  </si>
  <si>
    <t>6 мес. 2023г.</t>
  </si>
  <si>
    <t>Факт за 2023г.</t>
  </si>
  <si>
    <t>6 мес.2023г./порог 6 мес 2023г.</t>
  </si>
  <si>
    <t>6 мес. 2023г./ 6 мес 2022г.</t>
  </si>
  <si>
    <t>6 мес. 2023 г./ 6 мес 2007г.</t>
  </si>
  <si>
    <t xml:space="preserve">МО «Тамирское» Кяхтинского района за 1-ое полугодие 2023г. </t>
  </si>
  <si>
    <t>МО "Тамирское" Кяхтинского района за  9 месяцев 2023 год</t>
  </si>
  <si>
    <t>9 мес. 2023г.</t>
  </si>
  <si>
    <t>9 мес.2023 г./порог 9 мес 2023г.</t>
  </si>
  <si>
    <t>9 мес. 2023 г./ 9 мес 2022г.</t>
  </si>
  <si>
    <t>9 мес. 2023г./ 9 мес 2007г.</t>
  </si>
  <si>
    <t xml:space="preserve">МО «Тамирское» Кяхтинского района за 9 месяцев 2023 г. </t>
  </si>
  <si>
    <t>МО "Тамирское" Кяхтинского района за 12 месяцев 2023 года</t>
  </si>
  <si>
    <t>12 мес. 2023г.</t>
  </si>
  <si>
    <t>12 мес.2023 г./порог 12 мес 2023г.</t>
  </si>
  <si>
    <t>12 мес. 2023 г./ 12 мес 2022г.</t>
  </si>
  <si>
    <t>12 мес. 2023 г./ 12 мес 2007г.</t>
  </si>
  <si>
    <t xml:space="preserve">МО «Тамирское» Кяхтинского района за 12 месяцев 2023 года. </t>
  </si>
  <si>
    <t xml:space="preserve">МО «Тамирское" Кяхтинского района за г. </t>
  </si>
  <si>
    <t>МО "Тамирское" по состоянию на 31.12.2023 г.</t>
  </si>
  <si>
    <t>МО "Тамирское" Кяхтинского района за  1 квартал 2024 год</t>
  </si>
  <si>
    <t>Порог на 2024 г.</t>
  </si>
  <si>
    <t>3 мес. 2024г.</t>
  </si>
  <si>
    <t>Факт за 2024 г.</t>
  </si>
  <si>
    <t xml:space="preserve">  "          "                                           2024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</si>
</sst>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000000"/>
    <numFmt numFmtId="187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3" fillId="32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176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76" fontId="3" fillId="33" borderId="12" xfId="0" applyNumberFormat="1" applyFont="1" applyFill="1" applyBorder="1" applyAlignment="1">
      <alignment/>
    </xf>
    <xf numFmtId="176" fontId="11" fillId="33" borderId="13" xfId="0" applyNumberFormat="1" applyFont="1" applyFill="1" applyBorder="1" applyAlignment="1">
      <alignment/>
    </xf>
    <xf numFmtId="176" fontId="11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76" fontId="3" fillId="33" borderId="15" xfId="0" applyNumberFormat="1" applyFont="1" applyFill="1" applyBorder="1" applyAlignment="1">
      <alignment/>
    </xf>
    <xf numFmtId="176" fontId="11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76" fontId="3" fillId="34" borderId="15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76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76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3" fillId="35" borderId="15" xfId="0" applyNumberFormat="1" applyFont="1" applyFill="1" applyBorder="1" applyAlignment="1">
      <alignment/>
    </xf>
    <xf numFmtId="176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76" fontId="3" fillId="34" borderId="12" xfId="0" applyNumberFormat="1" applyFont="1" applyFill="1" applyBorder="1" applyAlignment="1">
      <alignment/>
    </xf>
    <xf numFmtId="176" fontId="8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3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76" fontId="1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76" fontId="3" fillId="33" borderId="18" xfId="0" applyNumberFormat="1" applyFont="1" applyFill="1" applyBorder="1" applyAlignment="1">
      <alignment/>
    </xf>
    <xf numFmtId="176" fontId="3" fillId="33" borderId="19" xfId="0" applyNumberFormat="1" applyFont="1" applyFill="1" applyBorder="1" applyAlignment="1">
      <alignment/>
    </xf>
    <xf numFmtId="9" fontId="3" fillId="34" borderId="15" xfId="58" applyFont="1" applyFill="1" applyBorder="1" applyAlignment="1">
      <alignment/>
    </xf>
    <xf numFmtId="9" fontId="11" fillId="34" borderId="15" xfId="58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0" xfId="0" applyFont="1" applyAlignment="1">
      <alignment/>
    </xf>
    <xf numFmtId="0" fontId="21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22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66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6" fontId="19" fillId="0" borderId="23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68" fillId="36" borderId="0" xfId="0" applyFont="1" applyFill="1" applyAlignment="1">
      <alignment/>
    </xf>
    <xf numFmtId="10" fontId="11" fillId="34" borderId="10" xfId="0" applyNumberFormat="1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10" xfId="0" applyFont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8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1" fontId="3" fillId="34" borderId="15" xfId="0" applyNumberFormat="1" applyFont="1" applyFill="1" applyBorder="1" applyAlignment="1">
      <alignment/>
    </xf>
    <xf numFmtId="2" fontId="19" fillId="0" borderId="23" xfId="0" applyNumberFormat="1" applyFont="1" applyBorder="1" applyAlignment="1">
      <alignment horizontal="center"/>
    </xf>
    <xf numFmtId="0" fontId="14" fillId="37" borderId="10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2" fontId="11" fillId="33" borderId="12" xfId="0" applyNumberFormat="1" applyFont="1" applyFill="1" applyBorder="1" applyAlignment="1">
      <alignment/>
    </xf>
    <xf numFmtId="176" fontId="11" fillId="33" borderId="12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176" fontId="11" fillId="33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24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4" fillId="0" borderId="15" xfId="0" applyFont="1" applyBorder="1" applyAlignment="1">
      <alignment/>
    </xf>
    <xf numFmtId="2" fontId="11" fillId="33" borderId="15" xfId="0" applyNumberFormat="1" applyFont="1" applyFill="1" applyBorder="1" applyAlignment="1">
      <alignment/>
    </xf>
    <xf numFmtId="176" fontId="11" fillId="33" borderId="15" xfId="0" applyNumberFormat="1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34" borderId="10" xfId="0" applyFont="1" applyFill="1" applyBorder="1" applyAlignment="1">
      <alignment wrapText="1"/>
    </xf>
    <xf numFmtId="10" fontId="13" fillId="34" borderId="10" xfId="0" applyNumberFormat="1" applyFont="1" applyFill="1" applyBorder="1" applyAlignment="1">
      <alignment/>
    </xf>
    <xf numFmtId="10" fontId="14" fillId="34" borderId="10" xfId="0" applyNumberFormat="1" applyFont="1" applyFill="1" applyBorder="1" applyAlignment="1">
      <alignment/>
    </xf>
    <xf numFmtId="0" fontId="23" fillId="34" borderId="15" xfId="0" applyFont="1" applyFill="1" applyBorder="1" applyAlignment="1">
      <alignment/>
    </xf>
    <xf numFmtId="10" fontId="11" fillId="34" borderId="15" xfId="0" applyNumberFormat="1" applyFont="1" applyFill="1" applyBorder="1" applyAlignment="1">
      <alignment/>
    </xf>
    <xf numFmtId="10" fontId="13" fillId="34" borderId="15" xfId="0" applyNumberFormat="1" applyFont="1" applyFill="1" applyBorder="1" applyAlignment="1">
      <alignment/>
    </xf>
    <xf numFmtId="10" fontId="14" fillId="34" borderId="15" xfId="0" applyNumberFormat="1" applyFont="1" applyFill="1" applyBorder="1" applyAlignment="1">
      <alignment/>
    </xf>
    <xf numFmtId="0" fontId="23" fillId="34" borderId="15" xfId="0" applyFont="1" applyFill="1" applyBorder="1" applyAlignment="1">
      <alignment horizontal="left" vertical="center" wrapText="1"/>
    </xf>
    <xf numFmtId="176" fontId="11" fillId="34" borderId="15" xfId="0" applyNumberFormat="1" applyFont="1" applyFill="1" applyBorder="1" applyAlignment="1">
      <alignment/>
    </xf>
    <xf numFmtId="176" fontId="14" fillId="34" borderId="15" xfId="0" applyNumberFormat="1" applyFont="1" applyFill="1" applyBorder="1" applyAlignment="1">
      <alignment/>
    </xf>
    <xf numFmtId="0" fontId="24" fillId="34" borderId="15" xfId="0" applyFont="1" applyFill="1" applyBorder="1" applyAlignment="1">
      <alignment/>
    </xf>
    <xf numFmtId="2" fontId="11" fillId="34" borderId="15" xfId="0" applyNumberFormat="1" applyFont="1" applyFill="1" applyBorder="1" applyAlignment="1">
      <alignment/>
    </xf>
    <xf numFmtId="2" fontId="14" fillId="34" borderId="15" xfId="0" applyNumberFormat="1" applyFont="1" applyFill="1" applyBorder="1" applyAlignment="1">
      <alignment/>
    </xf>
    <xf numFmtId="0" fontId="24" fillId="0" borderId="12" xfId="0" applyFont="1" applyBorder="1" applyAlignment="1">
      <alignment wrapText="1"/>
    </xf>
    <xf numFmtId="0" fontId="23" fillId="34" borderId="15" xfId="0" applyFont="1" applyFill="1" applyBorder="1" applyAlignment="1">
      <alignment wrapText="1"/>
    </xf>
    <xf numFmtId="0" fontId="24" fillId="34" borderId="12" xfId="0" applyFont="1" applyFill="1" applyBorder="1" applyAlignment="1">
      <alignment wrapText="1"/>
    </xf>
    <xf numFmtId="0" fontId="11" fillId="34" borderId="12" xfId="0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24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76" fontId="11" fillId="34" borderId="10" xfId="0" applyNumberFormat="1" applyFont="1" applyFill="1" applyBorder="1" applyAlignment="1">
      <alignment/>
    </xf>
    <xf numFmtId="176" fontId="14" fillId="34" borderId="10" xfId="0" applyNumberFormat="1" applyFont="1" applyFill="1" applyBorder="1" applyAlignment="1">
      <alignment/>
    </xf>
    <xf numFmtId="176" fontId="11" fillId="35" borderId="10" xfId="0" applyNumberFormat="1" applyFont="1" applyFill="1" applyBorder="1" applyAlignment="1">
      <alignment/>
    </xf>
    <xf numFmtId="176" fontId="13" fillId="35" borderId="10" xfId="0" applyNumberFormat="1" applyFont="1" applyFill="1" applyBorder="1" applyAlignment="1">
      <alignment/>
    </xf>
    <xf numFmtId="176" fontId="14" fillId="35" borderId="10" xfId="0" applyNumberFormat="1" applyFont="1" applyFill="1" applyBorder="1" applyAlignment="1">
      <alignment/>
    </xf>
    <xf numFmtId="0" fontId="24" fillId="35" borderId="15" xfId="0" applyFont="1" applyFill="1" applyBorder="1" applyAlignment="1">
      <alignment/>
    </xf>
    <xf numFmtId="176" fontId="11" fillId="35" borderId="15" xfId="0" applyNumberFormat="1" applyFont="1" applyFill="1" applyBorder="1" applyAlignment="1">
      <alignment/>
    </xf>
    <xf numFmtId="176" fontId="13" fillId="35" borderId="15" xfId="0" applyNumberFormat="1" applyFont="1" applyFill="1" applyBorder="1" applyAlignment="1">
      <alignment/>
    </xf>
    <xf numFmtId="176" fontId="14" fillId="35" borderId="15" xfId="0" applyNumberFormat="1" applyFont="1" applyFill="1" applyBorder="1" applyAlignment="1">
      <alignment/>
    </xf>
    <xf numFmtId="0" fontId="23" fillId="34" borderId="12" xfId="0" applyFont="1" applyFill="1" applyBorder="1" applyAlignment="1">
      <alignment wrapText="1"/>
    </xf>
    <xf numFmtId="176" fontId="11" fillId="34" borderId="12" xfId="0" applyNumberFormat="1" applyFont="1" applyFill="1" applyBorder="1" applyAlignment="1">
      <alignment/>
    </xf>
    <xf numFmtId="176" fontId="13" fillId="34" borderId="12" xfId="0" applyNumberFormat="1" applyFont="1" applyFill="1" applyBorder="1" applyAlignment="1">
      <alignment/>
    </xf>
    <xf numFmtId="176" fontId="14" fillId="34" borderId="12" xfId="0" applyNumberFormat="1" applyFont="1" applyFill="1" applyBorder="1" applyAlignment="1">
      <alignment/>
    </xf>
    <xf numFmtId="0" fontId="24" fillId="0" borderId="15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34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14" fillId="32" borderId="15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3" fillId="32" borderId="12" xfId="0" applyFont="1" applyFill="1" applyBorder="1" applyAlignment="1">
      <alignment/>
    </xf>
    <xf numFmtId="176" fontId="24" fillId="34" borderId="10" xfId="0" applyNumberFormat="1" applyFont="1" applyFill="1" applyBorder="1" applyAlignment="1">
      <alignment/>
    </xf>
    <xf numFmtId="176" fontId="25" fillId="34" borderId="10" xfId="0" applyNumberFormat="1" applyFont="1" applyFill="1" applyBorder="1" applyAlignment="1">
      <alignment/>
    </xf>
    <xf numFmtId="176" fontId="23" fillId="34" borderId="10" xfId="0" applyNumberFormat="1" applyFont="1" applyFill="1" applyBorder="1" applyAlignment="1">
      <alignment/>
    </xf>
    <xf numFmtId="1" fontId="14" fillId="34" borderId="15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3" fillId="34" borderId="10" xfId="0" applyFont="1" applyFill="1" applyBorder="1" applyAlignment="1">
      <alignment wrapText="1"/>
    </xf>
    <xf numFmtId="1" fontId="14" fillId="34" borderId="10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0" fontId="23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0" fontId="14" fillId="0" borderId="18" xfId="0" applyFont="1" applyBorder="1" applyAlignment="1">
      <alignment/>
    </xf>
    <xf numFmtId="2" fontId="11" fillId="33" borderId="18" xfId="0" applyNumberFormat="1" applyFont="1" applyFill="1" applyBorder="1" applyAlignment="1">
      <alignment/>
    </xf>
    <xf numFmtId="176" fontId="11" fillId="33" borderId="18" xfId="0" applyNumberFormat="1" applyFont="1" applyFill="1" applyBorder="1" applyAlignment="1">
      <alignment/>
    </xf>
    <xf numFmtId="176" fontId="11" fillId="33" borderId="19" xfId="0" applyNumberFormat="1" applyFont="1" applyFill="1" applyBorder="1" applyAlignment="1">
      <alignment/>
    </xf>
    <xf numFmtId="9" fontId="14" fillId="34" borderId="15" xfId="58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1" fontId="14" fillId="32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38" borderId="12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11" fillId="37" borderId="15" xfId="0" applyFont="1" applyFill="1" applyBorder="1" applyAlignment="1">
      <alignment/>
    </xf>
    <xf numFmtId="10" fontId="3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9" fontId="3" fillId="32" borderId="15" xfId="58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69" fillId="0" borderId="35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152400</xdr:rowOff>
    </xdr:from>
    <xdr:to>
      <xdr:col>1</xdr:col>
      <xdr:colOff>428625</xdr:colOff>
      <xdr:row>120</xdr:row>
      <xdr:rowOff>152400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8090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152400</xdr:rowOff>
    </xdr:from>
    <xdr:to>
      <xdr:col>1</xdr:col>
      <xdr:colOff>1514475</xdr:colOff>
      <xdr:row>120</xdr:row>
      <xdr:rowOff>161925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80904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152400</xdr:rowOff>
    </xdr:from>
    <xdr:to>
      <xdr:col>1</xdr:col>
      <xdr:colOff>428625</xdr:colOff>
      <xdr:row>120</xdr:row>
      <xdr:rowOff>152400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8100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152400</xdr:rowOff>
    </xdr:from>
    <xdr:to>
      <xdr:col>1</xdr:col>
      <xdr:colOff>1514475</xdr:colOff>
      <xdr:row>120</xdr:row>
      <xdr:rowOff>161925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81000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152400</xdr:rowOff>
    </xdr:from>
    <xdr:to>
      <xdr:col>1</xdr:col>
      <xdr:colOff>428625</xdr:colOff>
      <xdr:row>120</xdr:row>
      <xdr:rowOff>152400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8090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152400</xdr:rowOff>
    </xdr:from>
    <xdr:to>
      <xdr:col>1</xdr:col>
      <xdr:colOff>1514475</xdr:colOff>
      <xdr:row>120</xdr:row>
      <xdr:rowOff>161925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80904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152400</xdr:rowOff>
    </xdr:from>
    <xdr:to>
      <xdr:col>1</xdr:col>
      <xdr:colOff>428625</xdr:colOff>
      <xdr:row>120</xdr:row>
      <xdr:rowOff>152400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8100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152400</xdr:rowOff>
    </xdr:from>
    <xdr:to>
      <xdr:col>1</xdr:col>
      <xdr:colOff>1514475</xdr:colOff>
      <xdr:row>120</xdr:row>
      <xdr:rowOff>161925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810000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4.25">
      <c r="A2" s="278" t="s">
        <v>144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4.25">
      <c r="A3" s="278" t="s">
        <v>292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ht="14.25">
      <c r="B4" t="s">
        <v>211</v>
      </c>
    </row>
    <row r="5" spans="1:12" s="114" customFormat="1" ht="28.5">
      <c r="A5" s="279" t="s">
        <v>1</v>
      </c>
      <c r="B5" s="279" t="s">
        <v>145</v>
      </c>
      <c r="C5" s="115" t="s">
        <v>212</v>
      </c>
      <c r="D5" s="115" t="s">
        <v>213</v>
      </c>
      <c r="E5" s="115" t="s">
        <v>212</v>
      </c>
      <c r="F5" s="115" t="s">
        <v>213</v>
      </c>
      <c r="G5" s="115" t="s">
        <v>212</v>
      </c>
      <c r="H5" s="115" t="s">
        <v>213</v>
      </c>
      <c r="I5" s="115" t="s">
        <v>212</v>
      </c>
      <c r="J5" s="115" t="s">
        <v>213</v>
      </c>
      <c r="K5" s="279" t="s">
        <v>146</v>
      </c>
      <c r="L5" s="279"/>
    </row>
    <row r="6" spans="1:12" ht="28.5">
      <c r="A6" s="279"/>
      <c r="B6" s="279"/>
      <c r="C6" s="280" t="s">
        <v>214</v>
      </c>
      <c r="D6" s="280"/>
      <c r="E6" s="280" t="s">
        <v>215</v>
      </c>
      <c r="F6" s="280"/>
      <c r="G6" s="280" t="s">
        <v>216</v>
      </c>
      <c r="H6" s="280"/>
      <c r="I6" s="280" t="s">
        <v>217</v>
      </c>
      <c r="J6" s="280"/>
      <c r="K6" s="115" t="s">
        <v>212</v>
      </c>
      <c r="L6" s="115" t="s">
        <v>213</v>
      </c>
    </row>
    <row r="7" spans="1:12" ht="14.25">
      <c r="A7" s="155">
        <v>1</v>
      </c>
      <c r="B7" s="157"/>
      <c r="C7" s="154"/>
      <c r="D7" s="154"/>
      <c r="E7" s="154"/>
      <c r="F7" s="156"/>
      <c r="G7" s="154"/>
      <c r="H7" s="154"/>
      <c r="I7" s="154"/>
      <c r="J7" s="154"/>
      <c r="K7" s="153"/>
      <c r="L7" s="155"/>
    </row>
    <row r="8" spans="1:12" ht="14.25">
      <c r="A8" s="156">
        <v>2</v>
      </c>
      <c r="B8" s="139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4.25">
      <c r="A9" s="116">
        <v>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4.25">
      <c r="A10" s="116">
        <v>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4.25">
      <c r="A11" s="116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5" thickBot="1">
      <c r="A12" s="116">
        <v>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5" thickBot="1">
      <c r="A13" s="112" t="s">
        <v>147</v>
      </c>
      <c r="B13" s="148" t="s">
        <v>248</v>
      </c>
      <c r="K13" s="140"/>
      <c r="L13" s="141"/>
    </row>
    <row r="14" spans="1:12" ht="15" thickBot="1">
      <c r="A14" s="113" t="s">
        <v>151</v>
      </c>
      <c r="D14" s="117"/>
      <c r="I14" s="281" t="s">
        <v>218</v>
      </c>
      <c r="J14" s="282"/>
      <c r="K14" s="283"/>
      <c r="L14" s="284"/>
    </row>
    <row r="15" ht="14.25">
      <c r="A15" s="113"/>
    </row>
  </sheetData>
  <sheetProtection/>
  <mergeCells count="11">
    <mergeCell ref="I14:J14"/>
    <mergeCell ref="K14:L14"/>
    <mergeCell ref="A2:L2"/>
    <mergeCell ref="A3:L3"/>
    <mergeCell ref="A5:A6"/>
    <mergeCell ref="B5:B6"/>
    <mergeCell ref="K5:L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76">
      <selection activeCell="E89" sqref="E89"/>
    </sheetView>
  </sheetViews>
  <sheetFormatPr defaultColWidth="9.140625" defaultRowHeight="15"/>
  <cols>
    <col min="1" max="1" width="24.57421875" style="86" customWidth="1"/>
    <col min="2" max="2" width="16.7109375" style="86" customWidth="1"/>
    <col min="3" max="3" width="19.57421875" style="86" customWidth="1"/>
    <col min="4" max="4" width="22.421875" style="86" customWidth="1"/>
    <col min="5" max="16384" width="9.140625" style="86" customWidth="1"/>
  </cols>
  <sheetData>
    <row r="1" ht="12.75">
      <c r="D1" s="87"/>
    </row>
    <row r="2" spans="1:4" ht="20.25" customHeight="1">
      <c r="A2" s="306"/>
      <c r="B2" s="306"/>
      <c r="C2" s="306"/>
      <c r="D2" s="306"/>
    </row>
    <row r="3" spans="1:4" ht="12" customHeight="1">
      <c r="A3" s="307" t="s">
        <v>291</v>
      </c>
      <c r="B3" s="307"/>
      <c r="C3" s="307"/>
      <c r="D3" s="307"/>
    </row>
    <row r="4" spans="1:4" ht="13.5" customHeight="1">
      <c r="A4" s="88"/>
      <c r="B4" s="88"/>
      <c r="C4" s="88"/>
      <c r="D4" s="88"/>
    </row>
    <row r="5" spans="1:4" ht="16.5" customHeight="1">
      <c r="A5" s="305" t="s">
        <v>109</v>
      </c>
      <c r="B5" s="305"/>
      <c r="C5" s="305"/>
      <c r="D5" s="305"/>
    </row>
    <row r="6" spans="1:4" ht="13.5">
      <c r="A6" s="89" t="s">
        <v>110</v>
      </c>
      <c r="B6" s="90" t="s">
        <v>111</v>
      </c>
      <c r="C6" s="89" t="s">
        <v>112</v>
      </c>
      <c r="D6" s="89" t="s">
        <v>113</v>
      </c>
    </row>
    <row r="7" spans="1:4" ht="13.5">
      <c r="A7" s="91" t="s">
        <v>114</v>
      </c>
      <c r="B7" s="92" t="s">
        <v>115</v>
      </c>
      <c r="C7" s="93" t="s">
        <v>116</v>
      </c>
      <c r="D7" s="93" t="s">
        <v>117</v>
      </c>
    </row>
    <row r="8" spans="1:4" ht="13.5">
      <c r="A8" s="94" t="s">
        <v>118</v>
      </c>
      <c r="B8" s="95"/>
      <c r="C8" s="96"/>
      <c r="D8" s="96"/>
    </row>
    <row r="9" spans="1:4" ht="13.5">
      <c r="A9" s="97" t="s">
        <v>119</v>
      </c>
      <c r="B9" s="98">
        <v>3704</v>
      </c>
      <c r="C9" s="99">
        <v>65</v>
      </c>
      <c r="D9" s="100">
        <f>B9/10*C9</f>
        <v>24076</v>
      </c>
    </row>
    <row r="10" spans="1:4" ht="13.5">
      <c r="A10" s="97" t="s">
        <v>120</v>
      </c>
      <c r="B10" s="98"/>
      <c r="C10" s="99">
        <v>104</v>
      </c>
      <c r="D10" s="100">
        <f>B10/10*C10</f>
        <v>0</v>
      </c>
    </row>
    <row r="11" spans="1:4" ht="13.5">
      <c r="A11" s="97" t="s">
        <v>121</v>
      </c>
      <c r="B11" s="98"/>
      <c r="C11" s="99">
        <v>60</v>
      </c>
      <c r="D11" s="100">
        <f aca="true" t="shared" si="0" ref="D11:D20">B11/10*C11</f>
        <v>0</v>
      </c>
    </row>
    <row r="12" spans="1:4" ht="13.5">
      <c r="A12" s="97" t="s">
        <v>122</v>
      </c>
      <c r="B12" s="98">
        <v>339</v>
      </c>
      <c r="C12" s="99">
        <v>55</v>
      </c>
      <c r="D12" s="100">
        <f t="shared" si="0"/>
        <v>1864.5</v>
      </c>
    </row>
    <row r="13" spans="1:4" ht="13.5">
      <c r="A13" s="97" t="s">
        <v>123</v>
      </c>
      <c r="B13" s="98"/>
      <c r="C13" s="99">
        <v>60</v>
      </c>
      <c r="D13" s="100">
        <f t="shared" si="0"/>
        <v>0</v>
      </c>
    </row>
    <row r="14" spans="1:4" ht="13.5">
      <c r="A14" s="101" t="s">
        <v>124</v>
      </c>
      <c r="B14" s="98">
        <v>912</v>
      </c>
      <c r="C14" s="99"/>
      <c r="D14" s="102">
        <f>D9+D10+D11+D12+D13</f>
        <v>25940.5</v>
      </c>
    </row>
    <row r="15" spans="1:4" ht="13.5">
      <c r="A15" s="97" t="s">
        <v>125</v>
      </c>
      <c r="B15" s="103"/>
      <c r="C15" s="99">
        <v>15</v>
      </c>
      <c r="D15" s="100">
        <f t="shared" si="0"/>
        <v>0</v>
      </c>
    </row>
    <row r="16" spans="1:4" ht="13.5">
      <c r="A16" s="96" t="s">
        <v>126</v>
      </c>
      <c r="B16" s="104"/>
      <c r="C16" s="100">
        <v>3.5</v>
      </c>
      <c r="D16" s="100">
        <f>B16*C16/1000</f>
        <v>0</v>
      </c>
    </row>
    <row r="17" spans="1:4" ht="13.5">
      <c r="A17" s="96" t="s">
        <v>127</v>
      </c>
      <c r="B17" s="105"/>
      <c r="C17" s="100">
        <v>37.5</v>
      </c>
      <c r="D17" s="100">
        <f t="shared" si="0"/>
        <v>0</v>
      </c>
    </row>
    <row r="18" spans="1:4" ht="13.5">
      <c r="A18" s="96" t="s">
        <v>128</v>
      </c>
      <c r="B18" s="105"/>
      <c r="C18" s="100">
        <v>10</v>
      </c>
      <c r="D18" s="100">
        <f t="shared" si="0"/>
        <v>0</v>
      </c>
    </row>
    <row r="19" spans="1:4" ht="13.5">
      <c r="A19" s="96" t="s">
        <v>129</v>
      </c>
      <c r="B19" s="105"/>
      <c r="C19" s="100">
        <v>12</v>
      </c>
      <c r="D19" s="100">
        <f t="shared" si="0"/>
        <v>0</v>
      </c>
    </row>
    <row r="20" spans="1:4" ht="13.5">
      <c r="A20" s="96" t="s">
        <v>130</v>
      </c>
      <c r="B20" s="105">
        <v>10214</v>
      </c>
      <c r="C20" s="100">
        <v>9</v>
      </c>
      <c r="D20" s="100">
        <f t="shared" si="0"/>
        <v>9192.6</v>
      </c>
    </row>
    <row r="21" spans="1:4" ht="13.5">
      <c r="A21" s="94" t="s">
        <v>131</v>
      </c>
      <c r="B21" s="105"/>
      <c r="C21" s="100"/>
      <c r="D21" s="102">
        <v>0</v>
      </c>
    </row>
    <row r="22" spans="1:4" ht="13.5">
      <c r="A22" s="106"/>
      <c r="B22" s="106"/>
      <c r="C22" s="106"/>
      <c r="D22" s="106"/>
    </row>
    <row r="23" spans="1:4" ht="15.75" customHeight="1">
      <c r="A23" s="305" t="s">
        <v>132</v>
      </c>
      <c r="B23" s="305"/>
      <c r="C23" s="305"/>
      <c r="D23" s="305"/>
    </row>
    <row r="24" spans="1:4" s="107" customFormat="1" ht="13.5">
      <c r="A24" s="89" t="s">
        <v>133</v>
      </c>
      <c r="B24" s="90" t="s">
        <v>111</v>
      </c>
      <c r="C24" s="89" t="s">
        <v>112</v>
      </c>
      <c r="D24" s="89" t="s">
        <v>113</v>
      </c>
    </row>
    <row r="25" spans="1:4" s="107" customFormat="1" ht="13.5">
      <c r="A25" s="91" t="s">
        <v>114</v>
      </c>
      <c r="B25" s="92" t="s">
        <v>115</v>
      </c>
      <c r="C25" s="93" t="s">
        <v>116</v>
      </c>
      <c r="D25" s="93" t="s">
        <v>117</v>
      </c>
    </row>
    <row r="26" spans="1:4" s="107" customFormat="1" ht="13.5">
      <c r="A26" s="94" t="s">
        <v>118</v>
      </c>
      <c r="B26" s="96"/>
      <c r="C26" s="96"/>
      <c r="D26" s="94"/>
    </row>
    <row r="27" spans="1:4" ht="13.5">
      <c r="A27" s="96" t="s">
        <v>119</v>
      </c>
      <c r="B27" s="105">
        <v>7324</v>
      </c>
      <c r="C27" s="99">
        <v>65</v>
      </c>
      <c r="D27" s="100">
        <f>B27/10*C27</f>
        <v>47606</v>
      </c>
    </row>
    <row r="28" spans="1:4" ht="13.5">
      <c r="A28" s="96" t="s">
        <v>120</v>
      </c>
      <c r="B28" s="105">
        <v>940</v>
      </c>
      <c r="C28" s="99">
        <v>104</v>
      </c>
      <c r="D28" s="100">
        <f>B28/10*C28</f>
        <v>9776</v>
      </c>
    </row>
    <row r="29" spans="1:4" ht="13.5">
      <c r="A29" s="96" t="s">
        <v>121</v>
      </c>
      <c r="B29" s="105">
        <v>150</v>
      </c>
      <c r="C29" s="99">
        <v>60</v>
      </c>
      <c r="D29" s="100">
        <f>B29/10*C29</f>
        <v>900</v>
      </c>
    </row>
    <row r="30" spans="1:4" ht="13.5">
      <c r="A30" s="96" t="s">
        <v>122</v>
      </c>
      <c r="B30" s="105">
        <v>202</v>
      </c>
      <c r="C30" s="99">
        <v>55</v>
      </c>
      <c r="D30" s="100">
        <f>B30/10*C30</f>
        <v>1111</v>
      </c>
    </row>
    <row r="31" spans="1:4" ht="13.5">
      <c r="A31" s="96" t="s">
        <v>123</v>
      </c>
      <c r="B31" s="158">
        <v>25</v>
      </c>
      <c r="C31" s="99">
        <v>60</v>
      </c>
      <c r="D31" s="100">
        <f>B31/10*C31</f>
        <v>150</v>
      </c>
    </row>
    <row r="32" spans="1:4" ht="13.5">
      <c r="A32" s="94" t="s">
        <v>124</v>
      </c>
      <c r="B32" s="102"/>
      <c r="C32" s="99"/>
      <c r="D32" s="102">
        <f>D27+D28+D29+D30+D31</f>
        <v>59543</v>
      </c>
    </row>
    <row r="33" spans="1:4" ht="13.5">
      <c r="A33" s="96" t="s">
        <v>125</v>
      </c>
      <c r="B33" s="105">
        <v>9121</v>
      </c>
      <c r="C33" s="99">
        <v>15</v>
      </c>
      <c r="D33" s="100">
        <f>B33/10*C33</f>
        <v>13681.5</v>
      </c>
    </row>
    <row r="34" spans="1:4" ht="13.5">
      <c r="A34" s="96" t="s">
        <v>126</v>
      </c>
      <c r="B34" s="105">
        <v>19990</v>
      </c>
      <c r="C34" s="100">
        <v>3.5</v>
      </c>
      <c r="D34" s="100">
        <f>B34*C34/1000</f>
        <v>69.965</v>
      </c>
    </row>
    <row r="35" spans="1:4" ht="13.5">
      <c r="A35" s="96" t="s">
        <v>127</v>
      </c>
      <c r="B35" s="158"/>
      <c r="C35" s="100">
        <v>37.5</v>
      </c>
      <c r="D35" s="100">
        <f>B35/10*C35</f>
        <v>0</v>
      </c>
    </row>
    <row r="36" spans="1:4" ht="13.5">
      <c r="A36" s="96" t="s">
        <v>128</v>
      </c>
      <c r="B36" s="105">
        <v>16276</v>
      </c>
      <c r="C36" s="100">
        <v>10</v>
      </c>
      <c r="D36" s="100">
        <f>B36/10*C36</f>
        <v>16276</v>
      </c>
    </row>
    <row r="37" spans="1:4" ht="13.5">
      <c r="A37" s="96" t="s">
        <v>129</v>
      </c>
      <c r="B37" s="105">
        <v>6054</v>
      </c>
      <c r="C37" s="100">
        <v>12</v>
      </c>
      <c r="D37" s="100">
        <f>B37/10*C37</f>
        <v>7264.799999999999</v>
      </c>
    </row>
    <row r="38" spans="1:4" ht="13.5">
      <c r="A38" s="96" t="s">
        <v>130</v>
      </c>
      <c r="B38" s="105"/>
      <c r="C38" s="100">
        <v>9</v>
      </c>
      <c r="D38" s="100">
        <f>B38/10*C38</f>
        <v>0</v>
      </c>
    </row>
    <row r="39" spans="1:4" ht="13.5">
      <c r="A39" s="94" t="s">
        <v>131</v>
      </c>
      <c r="B39" s="105"/>
      <c r="C39" s="100"/>
      <c r="D39" s="108">
        <f>SUM(D32:D38)</f>
        <v>96835.265</v>
      </c>
    </row>
    <row r="41" spans="1:4" ht="15.75" customHeight="1">
      <c r="A41" s="305" t="s">
        <v>38</v>
      </c>
      <c r="B41" s="305"/>
      <c r="C41" s="305"/>
      <c r="D41" s="305"/>
    </row>
    <row r="42" spans="1:4" s="107" customFormat="1" ht="13.5">
      <c r="A42" s="89" t="s">
        <v>133</v>
      </c>
      <c r="B42" s="90" t="s">
        <v>111</v>
      </c>
      <c r="C42" s="89" t="s">
        <v>112</v>
      </c>
      <c r="D42" s="89" t="s">
        <v>113</v>
      </c>
    </row>
    <row r="43" spans="1:4" s="107" customFormat="1" ht="13.5">
      <c r="A43" s="91" t="s">
        <v>114</v>
      </c>
      <c r="B43" s="92" t="s">
        <v>115</v>
      </c>
      <c r="C43" s="93" t="s">
        <v>116</v>
      </c>
      <c r="D43" s="93" t="s">
        <v>117</v>
      </c>
    </row>
    <row r="44" spans="1:4" s="107" customFormat="1" ht="13.5">
      <c r="A44" s="94" t="s">
        <v>118</v>
      </c>
      <c r="B44" s="96"/>
      <c r="C44" s="96"/>
      <c r="D44" s="94"/>
    </row>
    <row r="45" spans="1:4" ht="13.5">
      <c r="A45" s="96" t="s">
        <v>119</v>
      </c>
      <c r="B45" s="105">
        <v>386</v>
      </c>
      <c r="C45" s="99">
        <v>65</v>
      </c>
      <c r="D45" s="100">
        <f>B45/10*C45</f>
        <v>2509</v>
      </c>
    </row>
    <row r="46" spans="1:4" ht="13.5">
      <c r="A46" s="96" t="s">
        <v>120</v>
      </c>
      <c r="B46" s="105"/>
      <c r="C46" s="99">
        <v>104</v>
      </c>
      <c r="D46" s="100">
        <f>B46/10*C46</f>
        <v>0</v>
      </c>
    </row>
    <row r="47" spans="1:4" ht="13.5">
      <c r="A47" s="96" t="s">
        <v>121</v>
      </c>
      <c r="B47" s="105"/>
      <c r="C47" s="99">
        <v>60</v>
      </c>
      <c r="D47" s="100">
        <f>B47/10*C47</f>
        <v>0</v>
      </c>
    </row>
    <row r="48" spans="1:4" ht="13.5">
      <c r="A48" s="96" t="s">
        <v>122</v>
      </c>
      <c r="B48" s="105">
        <v>25</v>
      </c>
      <c r="C48" s="99">
        <v>55</v>
      </c>
      <c r="D48" s="100">
        <f>B48/10*C48</f>
        <v>137.5</v>
      </c>
    </row>
    <row r="49" spans="1:4" ht="13.5">
      <c r="A49" s="96" t="s">
        <v>123</v>
      </c>
      <c r="B49" s="105"/>
      <c r="C49" s="99">
        <v>60</v>
      </c>
      <c r="D49" s="100">
        <f>B49/10*C49</f>
        <v>0</v>
      </c>
    </row>
    <row r="50" spans="1:4" ht="13.5">
      <c r="A50" s="94" t="s">
        <v>124</v>
      </c>
      <c r="B50" s="102"/>
      <c r="C50" s="99"/>
      <c r="D50" s="102">
        <f>D45+D46+D47+D48+D49</f>
        <v>2646.5</v>
      </c>
    </row>
    <row r="51" spans="1:4" ht="13.5">
      <c r="A51" s="96" t="s">
        <v>125</v>
      </c>
      <c r="B51" s="105">
        <v>1025</v>
      </c>
      <c r="C51" s="99">
        <v>15</v>
      </c>
      <c r="D51" s="100">
        <f>B51/10*C51</f>
        <v>1537.5</v>
      </c>
    </row>
    <row r="52" spans="1:4" ht="13.5">
      <c r="A52" s="96" t="s">
        <v>126</v>
      </c>
      <c r="B52" s="105"/>
      <c r="C52" s="100">
        <v>3.5</v>
      </c>
      <c r="D52" s="100">
        <f>B52*C52/1000</f>
        <v>0</v>
      </c>
    </row>
    <row r="53" spans="1:4" ht="13.5">
      <c r="A53" s="96" t="s">
        <v>127</v>
      </c>
      <c r="B53" s="105"/>
      <c r="C53" s="100">
        <v>37.5</v>
      </c>
      <c r="D53" s="100">
        <f>B53/10*C53</f>
        <v>0</v>
      </c>
    </row>
    <row r="54" spans="1:4" ht="13.5">
      <c r="A54" s="96" t="s">
        <v>128</v>
      </c>
      <c r="B54" s="105">
        <v>2150</v>
      </c>
      <c r="C54" s="100">
        <v>10</v>
      </c>
      <c r="D54" s="100">
        <f>B54/10*C54</f>
        <v>2150</v>
      </c>
    </row>
    <row r="55" spans="1:4" ht="13.5">
      <c r="A55" s="96" t="s">
        <v>129</v>
      </c>
      <c r="B55" s="105">
        <v>226</v>
      </c>
      <c r="C55" s="100">
        <v>12</v>
      </c>
      <c r="D55" s="100">
        <f>B55/10*C55</f>
        <v>271.20000000000005</v>
      </c>
    </row>
    <row r="56" spans="1:4" ht="13.5">
      <c r="A56" s="96" t="s">
        <v>130</v>
      </c>
      <c r="B56" s="105">
        <v>1023</v>
      </c>
      <c r="C56" s="100">
        <v>9</v>
      </c>
      <c r="D56" s="100">
        <f>B56/10*C56</f>
        <v>920.6999999999999</v>
      </c>
    </row>
    <row r="57" spans="1:4" ht="13.5">
      <c r="A57" s="94" t="s">
        <v>131</v>
      </c>
      <c r="B57" s="105"/>
      <c r="C57" s="100"/>
      <c r="D57" s="146">
        <f>D50+D51+D52+D53+D54+D55+D56</f>
        <v>7525.9</v>
      </c>
    </row>
    <row r="59" spans="1:4" ht="15.75" customHeight="1">
      <c r="A59" s="305" t="s">
        <v>134</v>
      </c>
      <c r="B59" s="305"/>
      <c r="C59" s="305"/>
      <c r="D59" s="305"/>
    </row>
    <row r="60" spans="1:4" s="107" customFormat="1" ht="13.5">
      <c r="A60" s="89" t="s">
        <v>133</v>
      </c>
      <c r="B60" s="90" t="s">
        <v>111</v>
      </c>
      <c r="C60" s="89" t="s">
        <v>112</v>
      </c>
      <c r="D60" s="89" t="s">
        <v>113</v>
      </c>
    </row>
    <row r="61" spans="1:4" s="107" customFormat="1" ht="13.5">
      <c r="A61" s="91" t="s">
        <v>114</v>
      </c>
      <c r="B61" s="92" t="s">
        <v>115</v>
      </c>
      <c r="C61" s="93" t="s">
        <v>116</v>
      </c>
      <c r="D61" s="93" t="s">
        <v>117</v>
      </c>
    </row>
    <row r="62" spans="1:4" s="107" customFormat="1" ht="13.5">
      <c r="A62" s="94" t="s">
        <v>118</v>
      </c>
      <c r="B62" s="96"/>
      <c r="C62" s="96"/>
      <c r="D62" s="94"/>
    </row>
    <row r="63" spans="1:4" ht="13.5">
      <c r="A63" s="96" t="s">
        <v>119</v>
      </c>
      <c r="B63" s="105"/>
      <c r="C63" s="99">
        <v>65</v>
      </c>
      <c r="D63" s="100">
        <f>B63/10*C63</f>
        <v>0</v>
      </c>
    </row>
    <row r="64" spans="1:4" ht="13.5">
      <c r="A64" s="96" t="s">
        <v>120</v>
      </c>
      <c r="B64" s="105"/>
      <c r="C64" s="99">
        <v>104</v>
      </c>
      <c r="D64" s="100">
        <f>B64/10*C64</f>
        <v>0</v>
      </c>
    </row>
    <row r="65" spans="1:4" ht="13.5">
      <c r="A65" s="96" t="s">
        <v>121</v>
      </c>
      <c r="B65" s="105"/>
      <c r="C65" s="99">
        <v>60</v>
      </c>
      <c r="D65" s="100">
        <f>B65/10*C65</f>
        <v>0</v>
      </c>
    </row>
    <row r="66" spans="1:4" ht="13.5">
      <c r="A66" s="96" t="s">
        <v>122</v>
      </c>
      <c r="B66" s="105"/>
      <c r="C66" s="99">
        <v>55</v>
      </c>
      <c r="D66" s="100">
        <f>B66/10*C66</f>
        <v>0</v>
      </c>
    </row>
    <row r="67" spans="1:4" ht="13.5">
      <c r="A67" s="96" t="s">
        <v>123</v>
      </c>
      <c r="B67" s="105"/>
      <c r="C67" s="99">
        <v>60</v>
      </c>
      <c r="D67" s="100">
        <f>B67/10*C67</f>
        <v>0</v>
      </c>
    </row>
    <row r="68" spans="1:4" ht="13.5">
      <c r="A68" s="94" t="s">
        <v>124</v>
      </c>
      <c r="B68" s="102"/>
      <c r="C68" s="99"/>
      <c r="D68" s="102">
        <f>D63+D64+D65+D66+D67</f>
        <v>0</v>
      </c>
    </row>
    <row r="69" spans="1:4" ht="13.5">
      <c r="A69" s="96" t="s">
        <v>125</v>
      </c>
      <c r="B69" s="105"/>
      <c r="C69" s="99">
        <v>15</v>
      </c>
      <c r="D69" s="100">
        <f>B69/10*C69</f>
        <v>0</v>
      </c>
    </row>
    <row r="70" spans="1:4" ht="13.5">
      <c r="A70" s="96" t="s">
        <v>126</v>
      </c>
      <c r="B70" s="105"/>
      <c r="C70" s="100">
        <v>3.5</v>
      </c>
      <c r="D70" s="100">
        <f>B70*C70/1000</f>
        <v>0</v>
      </c>
    </row>
    <row r="71" spans="1:4" ht="13.5">
      <c r="A71" s="96" t="s">
        <v>127</v>
      </c>
      <c r="B71" s="105"/>
      <c r="C71" s="100">
        <v>37.5</v>
      </c>
      <c r="D71" s="100">
        <f>B71/10*C71</f>
        <v>0</v>
      </c>
    </row>
    <row r="72" spans="1:4" ht="13.5">
      <c r="A72" s="96" t="s">
        <v>128</v>
      </c>
      <c r="B72" s="105"/>
      <c r="C72" s="100">
        <v>10</v>
      </c>
      <c r="D72" s="100">
        <f>B72/10*C72</f>
        <v>0</v>
      </c>
    </row>
    <row r="73" spans="1:4" ht="13.5">
      <c r="A73" s="96" t="s">
        <v>129</v>
      </c>
      <c r="B73" s="105"/>
      <c r="C73" s="100">
        <v>12</v>
      </c>
      <c r="D73" s="100">
        <f>B73/10*C73</f>
        <v>0</v>
      </c>
    </row>
    <row r="74" spans="1:4" ht="13.5">
      <c r="A74" s="96" t="s">
        <v>130</v>
      </c>
      <c r="B74" s="105"/>
      <c r="C74" s="100">
        <v>9</v>
      </c>
      <c r="D74" s="100">
        <f>B74/10*C74</f>
        <v>0</v>
      </c>
    </row>
    <row r="75" spans="1:4" ht="13.5">
      <c r="A75" s="94" t="s">
        <v>131</v>
      </c>
      <c r="B75" s="105"/>
      <c r="C75" s="100"/>
      <c r="D75" s="102">
        <f>D68+D69+D70+D71+D72+D73+D74</f>
        <v>0</v>
      </c>
    </row>
    <row r="77" spans="1:4" ht="17.25">
      <c r="A77" s="305" t="s">
        <v>135</v>
      </c>
      <c r="B77" s="305"/>
      <c r="C77" s="305"/>
      <c r="D77" s="305"/>
    </row>
    <row r="78" spans="1:4" s="107" customFormat="1" ht="13.5">
      <c r="A78" s="89" t="s">
        <v>133</v>
      </c>
      <c r="B78" s="90" t="s">
        <v>111</v>
      </c>
      <c r="C78" s="89" t="s">
        <v>112</v>
      </c>
      <c r="D78" s="89" t="s">
        <v>113</v>
      </c>
    </row>
    <row r="79" spans="1:4" s="107" customFormat="1" ht="13.5">
      <c r="A79" s="91" t="s">
        <v>114</v>
      </c>
      <c r="B79" s="92" t="s">
        <v>115</v>
      </c>
      <c r="C79" s="93" t="s">
        <v>116</v>
      </c>
      <c r="D79" s="93" t="s">
        <v>117</v>
      </c>
    </row>
    <row r="80" spans="1:4" s="107" customFormat="1" ht="13.5">
      <c r="A80" s="94" t="s">
        <v>118</v>
      </c>
      <c r="B80" s="94"/>
      <c r="C80" s="94"/>
      <c r="D80" s="94"/>
    </row>
    <row r="81" spans="1:4" ht="13.5">
      <c r="A81" s="96" t="s">
        <v>119</v>
      </c>
      <c r="B81" s="100">
        <f>B63+B45+B27+B9</f>
        <v>11414</v>
      </c>
      <c r="C81" s="99">
        <v>65</v>
      </c>
      <c r="D81" s="100">
        <f>B81/10*C81</f>
        <v>74191</v>
      </c>
    </row>
    <row r="82" spans="1:4" ht="13.5">
      <c r="A82" s="96" t="s">
        <v>120</v>
      </c>
      <c r="B82" s="100">
        <f>B64+B46+B28+B10</f>
        <v>940</v>
      </c>
      <c r="C82" s="99">
        <v>104</v>
      </c>
      <c r="D82" s="100">
        <f>B82/10*C82</f>
        <v>9776</v>
      </c>
    </row>
    <row r="83" spans="1:4" ht="13.5">
      <c r="A83" s="96" t="s">
        <v>121</v>
      </c>
      <c r="B83" s="100">
        <f>B65+B47+B29+B11</f>
        <v>150</v>
      </c>
      <c r="C83" s="99">
        <v>60</v>
      </c>
      <c r="D83" s="100">
        <f>B83/10*C83</f>
        <v>900</v>
      </c>
    </row>
    <row r="84" spans="1:4" ht="13.5">
      <c r="A84" s="96" t="s">
        <v>122</v>
      </c>
      <c r="B84" s="100">
        <f>B66+B48+B30+B12</f>
        <v>566</v>
      </c>
      <c r="C84" s="99">
        <v>55</v>
      </c>
      <c r="D84" s="100">
        <f>B84/10*C84</f>
        <v>3113</v>
      </c>
    </row>
    <row r="85" spans="1:4" ht="13.5">
      <c r="A85" s="96" t="s">
        <v>123</v>
      </c>
      <c r="B85" s="100">
        <f>B67+B49+B31+B13</f>
        <v>25</v>
      </c>
      <c r="C85" s="99">
        <v>60</v>
      </c>
      <c r="D85" s="100">
        <f>B85/10*C85</f>
        <v>150</v>
      </c>
    </row>
    <row r="86" spans="1:4" ht="13.5">
      <c r="A86" s="94" t="s">
        <v>124</v>
      </c>
      <c r="B86" s="102">
        <f>SUM(B81:B85)</f>
        <v>13095</v>
      </c>
      <c r="C86" s="99"/>
      <c r="D86" s="102">
        <f>D81+D82+D83+D84+D85</f>
        <v>88130</v>
      </c>
    </row>
    <row r="87" spans="1:4" ht="13.5">
      <c r="A87" s="96" t="s">
        <v>125</v>
      </c>
      <c r="B87" s="100">
        <f aca="true" t="shared" si="1" ref="B87:B92">B69+B51+B33+B15</f>
        <v>10146</v>
      </c>
      <c r="C87" s="99">
        <v>15</v>
      </c>
      <c r="D87" s="100">
        <f>B87/10*C87</f>
        <v>15219</v>
      </c>
    </row>
    <row r="88" spans="1:4" ht="13.5">
      <c r="A88" s="96" t="s">
        <v>126</v>
      </c>
      <c r="B88" s="100">
        <f t="shared" si="1"/>
        <v>19990</v>
      </c>
      <c r="C88" s="100">
        <v>3.5</v>
      </c>
      <c r="D88" s="100">
        <v>69.534</v>
      </c>
    </row>
    <row r="89" spans="1:4" ht="13.5">
      <c r="A89" s="96" t="s">
        <v>127</v>
      </c>
      <c r="B89" s="100">
        <f>B35+B53</f>
        <v>0</v>
      </c>
      <c r="C89" s="100">
        <v>37.5</v>
      </c>
      <c r="D89" s="100">
        <v>1725</v>
      </c>
    </row>
    <row r="90" spans="1:4" ht="13.5">
      <c r="A90" s="96" t="s">
        <v>128</v>
      </c>
      <c r="B90" s="100">
        <f t="shared" si="1"/>
        <v>18426</v>
      </c>
      <c r="C90" s="100">
        <v>10</v>
      </c>
      <c r="D90" s="100">
        <f>B90/10*C90</f>
        <v>18426</v>
      </c>
    </row>
    <row r="91" spans="1:4" ht="13.5">
      <c r="A91" s="96" t="s">
        <v>129</v>
      </c>
      <c r="B91" s="100">
        <f t="shared" si="1"/>
        <v>6280</v>
      </c>
      <c r="C91" s="100">
        <v>12</v>
      </c>
      <c r="D91" s="100">
        <f>B91/10*C91</f>
        <v>7536</v>
      </c>
    </row>
    <row r="92" spans="1:4" ht="13.5">
      <c r="A92" s="96" t="s">
        <v>130</v>
      </c>
      <c r="B92" s="100">
        <f t="shared" si="1"/>
        <v>11237</v>
      </c>
      <c r="C92" s="100">
        <v>9</v>
      </c>
      <c r="D92" s="100">
        <f>B92/10*C92</f>
        <v>10113.300000000001</v>
      </c>
    </row>
    <row r="93" spans="1:4" ht="13.5">
      <c r="A93" s="94" t="s">
        <v>131</v>
      </c>
      <c r="B93" s="100"/>
      <c r="C93" s="100"/>
      <c r="D93" s="146">
        <v>139493.8</v>
      </c>
    </row>
    <row r="95" ht="12.75">
      <c r="A95" s="86" t="s">
        <v>272</v>
      </c>
    </row>
    <row r="97" spans="1:3" ht="12.75">
      <c r="A97" s="109" t="s">
        <v>149</v>
      </c>
      <c r="B97" s="119"/>
      <c r="C97" s="118" t="s">
        <v>256</v>
      </c>
    </row>
    <row r="98" spans="1:4" ht="12.75">
      <c r="A98" s="109" t="s">
        <v>206</v>
      </c>
      <c r="C98" s="118"/>
      <c r="D98" s="110"/>
    </row>
    <row r="99" ht="12.75">
      <c r="D99" s="111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65"/>
  <sheetViews>
    <sheetView zoomScalePageLayoutView="0" workbookViewId="0" topLeftCell="A52">
      <selection activeCell="A5" sqref="A5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27.140625" style="0" customWidth="1"/>
    <col min="4" max="4" width="21.57421875" style="0" customWidth="1"/>
    <col min="5" max="5" width="6.421875" style="0" customWidth="1"/>
  </cols>
  <sheetData>
    <row r="1" spans="1:5" ht="14.25">
      <c r="A1" s="122"/>
      <c r="B1" s="122"/>
      <c r="C1" s="122"/>
      <c r="D1" s="287"/>
      <c r="E1" s="288"/>
    </row>
    <row r="2" spans="1:5" ht="14.25">
      <c r="A2" s="286" t="s">
        <v>136</v>
      </c>
      <c r="B2" s="286"/>
      <c r="C2" s="286"/>
      <c r="D2" s="286"/>
      <c r="E2" s="286"/>
    </row>
    <row r="3" spans="1:5" ht="14.25">
      <c r="A3" s="286" t="s">
        <v>137</v>
      </c>
      <c r="B3" s="286"/>
      <c r="C3" s="286"/>
      <c r="D3" s="286"/>
      <c r="E3" s="286"/>
    </row>
    <row r="4" spans="1:5" ht="14.25">
      <c r="A4" s="286" t="s">
        <v>293</v>
      </c>
      <c r="B4" s="286"/>
      <c r="C4" s="286"/>
      <c r="D4" s="286"/>
      <c r="E4" s="286"/>
    </row>
    <row r="5" spans="1:5" ht="33" customHeight="1">
      <c r="A5" s="123"/>
      <c r="B5" s="123"/>
      <c r="C5" s="123"/>
      <c r="D5" s="123"/>
      <c r="E5" s="123"/>
    </row>
    <row r="6" spans="1:5" ht="30">
      <c r="A6" s="123" t="s">
        <v>1</v>
      </c>
      <c r="B6" s="124" t="s">
        <v>138</v>
      </c>
      <c r="C6" s="124" t="s">
        <v>139</v>
      </c>
      <c r="D6" s="125" t="s">
        <v>140</v>
      </c>
      <c r="E6" s="123" t="s">
        <v>141</v>
      </c>
    </row>
    <row r="7" spans="1:5" ht="11.25" customHeight="1">
      <c r="A7" s="123">
        <v>1</v>
      </c>
      <c r="B7" s="124" t="s">
        <v>142</v>
      </c>
      <c r="C7" s="124" t="s">
        <v>162</v>
      </c>
      <c r="D7" s="125" t="s">
        <v>163</v>
      </c>
      <c r="E7" s="123">
        <v>6</v>
      </c>
    </row>
    <row r="8" spans="1:5" ht="10.5" customHeight="1">
      <c r="A8" s="123">
        <v>2</v>
      </c>
      <c r="B8" s="124"/>
      <c r="C8" s="124" t="s">
        <v>164</v>
      </c>
      <c r="D8" s="125" t="s">
        <v>165</v>
      </c>
      <c r="E8" s="123">
        <v>10</v>
      </c>
    </row>
    <row r="9" spans="1:5" ht="10.5" customHeight="1">
      <c r="A9" s="123">
        <v>3</v>
      </c>
      <c r="B9" s="124"/>
      <c r="C9" s="124" t="s">
        <v>166</v>
      </c>
      <c r="D9" s="125" t="s">
        <v>165</v>
      </c>
      <c r="E9" s="123">
        <v>3</v>
      </c>
    </row>
    <row r="10" spans="1:5" ht="10.5" customHeight="1">
      <c r="A10" s="123">
        <v>4</v>
      </c>
      <c r="B10" s="124"/>
      <c r="C10" s="124" t="s">
        <v>167</v>
      </c>
      <c r="D10" s="125" t="s">
        <v>168</v>
      </c>
      <c r="E10" s="123">
        <v>29</v>
      </c>
    </row>
    <row r="11" spans="1:5" ht="22.5" customHeight="1">
      <c r="A11" s="123">
        <v>5</v>
      </c>
      <c r="B11" s="124"/>
      <c r="C11" s="124" t="s">
        <v>169</v>
      </c>
      <c r="D11" s="125" t="s">
        <v>168</v>
      </c>
      <c r="E11" s="123">
        <v>8</v>
      </c>
    </row>
    <row r="12" spans="1:5" ht="25.5" customHeight="1">
      <c r="A12" s="123"/>
      <c r="B12" s="124"/>
      <c r="C12" s="124" t="s">
        <v>170</v>
      </c>
      <c r="D12" s="125" t="s">
        <v>168</v>
      </c>
      <c r="E12" s="123">
        <v>10</v>
      </c>
    </row>
    <row r="13" spans="1:5" ht="14.25">
      <c r="A13" s="123"/>
      <c r="B13" s="124"/>
      <c r="C13" s="124" t="s">
        <v>171</v>
      </c>
      <c r="D13" s="125" t="s">
        <v>172</v>
      </c>
      <c r="E13" s="123">
        <v>8</v>
      </c>
    </row>
    <row r="14" spans="1:5" ht="12" customHeight="1">
      <c r="A14" s="123"/>
      <c r="B14" s="124"/>
      <c r="C14" s="124" t="s">
        <v>173</v>
      </c>
      <c r="D14" s="125" t="s">
        <v>172</v>
      </c>
      <c r="E14" s="123">
        <v>2</v>
      </c>
    </row>
    <row r="15" spans="1:5" ht="11.25" customHeight="1">
      <c r="A15" s="123"/>
      <c r="B15" s="124"/>
      <c r="C15" s="124" t="s">
        <v>174</v>
      </c>
      <c r="D15" s="125" t="s">
        <v>175</v>
      </c>
      <c r="E15" s="123">
        <v>2</v>
      </c>
    </row>
    <row r="16" spans="1:5" ht="9.75" customHeight="1">
      <c r="A16" s="123"/>
      <c r="B16" s="124"/>
      <c r="C16" s="124" t="s">
        <v>176</v>
      </c>
      <c r="D16" s="125" t="s">
        <v>172</v>
      </c>
      <c r="E16" s="123">
        <v>2</v>
      </c>
    </row>
    <row r="17" spans="1:5" ht="14.25">
      <c r="A17" s="123"/>
      <c r="B17" s="124"/>
      <c r="C17" s="124" t="s">
        <v>177</v>
      </c>
      <c r="D17" s="125" t="s">
        <v>178</v>
      </c>
      <c r="E17" s="123">
        <v>2</v>
      </c>
    </row>
    <row r="18" spans="1:5" ht="21" customHeight="1">
      <c r="A18" s="123"/>
      <c r="B18" s="124"/>
      <c r="C18" s="124" t="s">
        <v>179</v>
      </c>
      <c r="D18" s="125" t="s">
        <v>178</v>
      </c>
      <c r="E18" s="123">
        <v>1</v>
      </c>
    </row>
    <row r="19" spans="1:5" ht="13.5" customHeight="1">
      <c r="A19" s="123"/>
      <c r="B19" s="124"/>
      <c r="C19" s="124" t="s">
        <v>180</v>
      </c>
      <c r="D19" s="125" t="s">
        <v>178</v>
      </c>
      <c r="E19" s="123">
        <v>1</v>
      </c>
    </row>
    <row r="20" spans="1:5" ht="10.5" customHeight="1">
      <c r="A20" s="123"/>
      <c r="B20" s="124"/>
      <c r="C20" s="124" t="s">
        <v>181</v>
      </c>
      <c r="D20" s="125" t="s">
        <v>182</v>
      </c>
      <c r="E20" s="123">
        <v>1</v>
      </c>
    </row>
    <row r="21" spans="1:5" ht="12" customHeight="1">
      <c r="A21" s="123"/>
      <c r="B21" s="124"/>
      <c r="C21" s="124"/>
      <c r="D21" s="125"/>
      <c r="E21" s="134">
        <v>85</v>
      </c>
    </row>
    <row r="22" spans="1:5" ht="10.5" customHeight="1">
      <c r="A22" s="123"/>
      <c r="B22" s="124" t="s">
        <v>183</v>
      </c>
      <c r="C22" s="124" t="s">
        <v>233</v>
      </c>
      <c r="D22" s="125" t="s">
        <v>184</v>
      </c>
      <c r="E22" s="123">
        <v>2</v>
      </c>
    </row>
    <row r="23" spans="1:5" ht="10.5" customHeight="1">
      <c r="A23" s="123"/>
      <c r="B23" s="124"/>
      <c r="C23" s="124" t="s">
        <v>227</v>
      </c>
      <c r="D23" s="125" t="s">
        <v>184</v>
      </c>
      <c r="E23" s="123">
        <v>3</v>
      </c>
    </row>
    <row r="24" spans="1:5" ht="10.5" customHeight="1">
      <c r="A24" s="123"/>
      <c r="B24" s="124"/>
      <c r="C24" s="124" t="s">
        <v>226</v>
      </c>
      <c r="D24" s="125" t="s">
        <v>184</v>
      </c>
      <c r="E24" s="123">
        <v>4</v>
      </c>
    </row>
    <row r="25" spans="1:5" ht="10.5" customHeight="1">
      <c r="A25" s="123"/>
      <c r="B25" s="124"/>
      <c r="C25" s="124"/>
      <c r="D25" s="125"/>
      <c r="E25" s="134">
        <v>9</v>
      </c>
    </row>
    <row r="26" spans="1:5" ht="10.5" customHeight="1">
      <c r="A26" s="123"/>
      <c r="B26" s="124" t="s">
        <v>143</v>
      </c>
      <c r="C26" s="124"/>
      <c r="D26" s="125"/>
      <c r="E26" s="123"/>
    </row>
    <row r="27" spans="1:5" ht="11.25" customHeight="1">
      <c r="A27" s="123"/>
      <c r="B27" s="124"/>
      <c r="C27" s="124" t="s">
        <v>234</v>
      </c>
      <c r="D27" s="125" t="s">
        <v>185</v>
      </c>
      <c r="E27" s="123">
        <v>2</v>
      </c>
    </row>
    <row r="28" spans="1:5" ht="11.25" customHeight="1">
      <c r="A28" s="123"/>
      <c r="B28" s="124"/>
      <c r="C28" s="124" t="s">
        <v>186</v>
      </c>
      <c r="D28" s="125" t="s">
        <v>185</v>
      </c>
      <c r="E28" s="123">
        <v>1</v>
      </c>
    </row>
    <row r="29" spans="1:5" ht="12" customHeight="1">
      <c r="A29" s="123"/>
      <c r="B29" s="124"/>
      <c r="C29" s="124" t="s">
        <v>187</v>
      </c>
      <c r="D29" s="125" t="s">
        <v>188</v>
      </c>
      <c r="E29" s="123">
        <v>3</v>
      </c>
    </row>
    <row r="30" spans="1:5" ht="25.5" customHeight="1">
      <c r="A30" s="123"/>
      <c r="B30" s="124"/>
      <c r="C30" s="124" t="s">
        <v>231</v>
      </c>
      <c r="D30" s="125" t="s">
        <v>189</v>
      </c>
      <c r="E30" s="123">
        <v>1</v>
      </c>
    </row>
    <row r="31" spans="1:5" ht="11.25" customHeight="1">
      <c r="A31" s="123"/>
      <c r="B31" s="124"/>
      <c r="C31" s="124" t="s">
        <v>190</v>
      </c>
      <c r="D31" s="125" t="s">
        <v>189</v>
      </c>
      <c r="E31" s="123">
        <v>1</v>
      </c>
    </row>
    <row r="32" spans="1:5" ht="11.25" customHeight="1">
      <c r="A32" s="123"/>
      <c r="B32" s="124"/>
      <c r="C32" s="124" t="s">
        <v>228</v>
      </c>
      <c r="D32" s="125" t="s">
        <v>189</v>
      </c>
      <c r="E32" s="123">
        <v>15</v>
      </c>
    </row>
    <row r="33" spans="1:5" ht="11.25" customHeight="1">
      <c r="A33" s="123"/>
      <c r="B33" s="124"/>
      <c r="C33" s="161" t="s">
        <v>229</v>
      </c>
      <c r="D33" s="125" t="s">
        <v>230</v>
      </c>
      <c r="E33" s="123">
        <v>14</v>
      </c>
    </row>
    <row r="34" spans="1:5" ht="14.25">
      <c r="A34" s="123"/>
      <c r="B34" s="124"/>
      <c r="C34" s="124"/>
      <c r="D34" s="125"/>
      <c r="E34" s="123">
        <v>37</v>
      </c>
    </row>
    <row r="35" spans="1:5" ht="10.5" customHeight="1">
      <c r="A35" s="123"/>
      <c r="B35" s="124" t="s">
        <v>191</v>
      </c>
      <c r="C35" s="124" t="s">
        <v>223</v>
      </c>
      <c r="D35" s="125" t="s">
        <v>192</v>
      </c>
      <c r="E35" s="123">
        <v>1</v>
      </c>
    </row>
    <row r="36" spans="1:5" ht="10.5" customHeight="1">
      <c r="A36" s="123"/>
      <c r="B36" s="124"/>
      <c r="C36" s="124" t="s">
        <v>235</v>
      </c>
      <c r="D36" s="125" t="s">
        <v>192</v>
      </c>
      <c r="E36" s="123">
        <v>1</v>
      </c>
    </row>
    <row r="37" spans="1:5" ht="12.75" customHeight="1">
      <c r="A37" s="123"/>
      <c r="B37" s="124"/>
      <c r="C37" s="124" t="s">
        <v>193</v>
      </c>
      <c r="D37" s="125" t="s">
        <v>192</v>
      </c>
      <c r="E37" s="123">
        <v>1</v>
      </c>
    </row>
    <row r="38" spans="1:5" ht="14.25">
      <c r="A38" s="123"/>
      <c r="B38" s="124"/>
      <c r="C38" s="124"/>
      <c r="D38" s="125"/>
      <c r="E38" s="134">
        <v>3</v>
      </c>
    </row>
    <row r="39" spans="1:5" ht="14.25">
      <c r="A39" s="125"/>
      <c r="B39" s="130"/>
      <c r="C39" s="125" t="s">
        <v>194</v>
      </c>
      <c r="D39" s="125" t="s">
        <v>195</v>
      </c>
      <c r="E39" s="123">
        <v>2</v>
      </c>
    </row>
    <row r="40" spans="1:5" ht="14.25">
      <c r="A40" s="125"/>
      <c r="B40" s="130"/>
      <c r="C40" s="125" t="s">
        <v>196</v>
      </c>
      <c r="D40" s="125" t="s">
        <v>195</v>
      </c>
      <c r="E40" s="123">
        <v>1</v>
      </c>
    </row>
    <row r="41" spans="1:5" ht="9.75" customHeight="1">
      <c r="A41" s="125"/>
      <c r="B41" s="130"/>
      <c r="C41" s="125" t="s">
        <v>197</v>
      </c>
      <c r="D41" s="125" t="s">
        <v>195</v>
      </c>
      <c r="E41" s="123">
        <v>1</v>
      </c>
    </row>
    <row r="42" spans="1:5" ht="9.75" customHeight="1">
      <c r="A42" s="159"/>
      <c r="B42" s="160"/>
      <c r="C42" s="125" t="s">
        <v>198</v>
      </c>
      <c r="D42" s="123" t="s">
        <v>195</v>
      </c>
      <c r="E42" s="134">
        <v>1</v>
      </c>
    </row>
    <row r="43" spans="1:5" ht="9.75" customHeight="1">
      <c r="A43" s="127"/>
      <c r="B43" s="131"/>
      <c r="C43" s="131"/>
      <c r="D43" s="126"/>
      <c r="E43" s="126">
        <v>5</v>
      </c>
    </row>
    <row r="44" spans="1:5" ht="14.25">
      <c r="A44" s="127"/>
      <c r="B44" s="131" t="s">
        <v>199</v>
      </c>
      <c r="C44" s="131" t="s">
        <v>200</v>
      </c>
      <c r="D44" s="127" t="s">
        <v>201</v>
      </c>
      <c r="E44" s="126">
        <v>2</v>
      </c>
    </row>
    <row r="45" spans="1:5" ht="14.25">
      <c r="A45" s="131"/>
      <c r="B45" s="131"/>
      <c r="C45" s="131" t="s">
        <v>236</v>
      </c>
      <c r="D45" s="129" t="s">
        <v>201</v>
      </c>
      <c r="E45" s="128">
        <v>3</v>
      </c>
    </row>
    <row r="46" spans="1:5" ht="14.25">
      <c r="A46" s="132"/>
      <c r="B46" s="132"/>
      <c r="C46" s="131" t="s">
        <v>237</v>
      </c>
      <c r="D46" s="128" t="s">
        <v>201</v>
      </c>
      <c r="E46" s="128">
        <v>2</v>
      </c>
    </row>
    <row r="47" spans="1:5" ht="14.25">
      <c r="A47" s="132"/>
      <c r="B47" s="132"/>
      <c r="C47" s="131" t="s">
        <v>238</v>
      </c>
      <c r="D47" s="6" t="s">
        <v>201</v>
      </c>
      <c r="E47" s="133">
        <v>1</v>
      </c>
    </row>
    <row r="48" spans="1:5" ht="14.25">
      <c r="A48" s="162"/>
      <c r="B48" s="162"/>
      <c r="C48" s="162" t="s">
        <v>239</v>
      </c>
      <c r="D48" s="163" t="s">
        <v>201</v>
      </c>
      <c r="E48" s="163">
        <v>1</v>
      </c>
    </row>
    <row r="49" spans="1:5" ht="14.25">
      <c r="A49" s="162"/>
      <c r="B49" s="162"/>
      <c r="C49" s="162" t="s">
        <v>249</v>
      </c>
      <c r="D49" s="163" t="s">
        <v>201</v>
      </c>
      <c r="E49" s="163">
        <v>1</v>
      </c>
    </row>
    <row r="50" spans="1:5" ht="14.25">
      <c r="A50" s="162"/>
      <c r="B50" s="162"/>
      <c r="C50" s="162" t="s">
        <v>240</v>
      </c>
      <c r="D50" s="163" t="s">
        <v>159</v>
      </c>
      <c r="E50" s="163">
        <v>2</v>
      </c>
    </row>
    <row r="51" spans="1:5" ht="14.25">
      <c r="A51" s="162"/>
      <c r="B51" s="162"/>
      <c r="C51" s="162" t="s">
        <v>241</v>
      </c>
      <c r="D51" s="163" t="s">
        <v>202</v>
      </c>
      <c r="E51" s="163">
        <v>1</v>
      </c>
    </row>
    <row r="52" spans="1:5" ht="14.25">
      <c r="A52" s="162"/>
      <c r="B52" s="162"/>
      <c r="C52" s="162" t="s">
        <v>242</v>
      </c>
      <c r="D52" s="163" t="s">
        <v>201</v>
      </c>
      <c r="E52" s="163">
        <v>2</v>
      </c>
    </row>
    <row r="53" spans="1:5" ht="14.25">
      <c r="A53" s="162"/>
      <c r="B53" s="162"/>
      <c r="C53" s="162" t="s">
        <v>243</v>
      </c>
      <c r="D53" s="163" t="s">
        <v>159</v>
      </c>
      <c r="E53" s="163">
        <v>1</v>
      </c>
    </row>
    <row r="54" spans="1:5" ht="14.25">
      <c r="A54" s="162"/>
      <c r="B54" s="162"/>
      <c r="C54" s="162" t="s">
        <v>244</v>
      </c>
      <c r="D54" s="163" t="s">
        <v>201</v>
      </c>
      <c r="E54" s="163">
        <v>1</v>
      </c>
    </row>
    <row r="55" spans="1:5" ht="14.25">
      <c r="A55" s="162"/>
      <c r="B55" s="162"/>
      <c r="C55" s="162" t="s">
        <v>245</v>
      </c>
      <c r="D55" s="163" t="s">
        <v>201</v>
      </c>
      <c r="E55" s="163">
        <v>1</v>
      </c>
    </row>
    <row r="56" spans="1:5" ht="14.25">
      <c r="A56" s="162"/>
      <c r="B56" s="162"/>
      <c r="C56" s="162" t="s">
        <v>246</v>
      </c>
      <c r="D56" s="163" t="s">
        <v>201</v>
      </c>
      <c r="E56" s="163">
        <v>1</v>
      </c>
    </row>
    <row r="57" spans="1:5" ht="14.25">
      <c r="A57" s="162"/>
      <c r="B57" s="162"/>
      <c r="C57" s="162" t="s">
        <v>247</v>
      </c>
      <c r="D57" s="163" t="s">
        <v>201</v>
      </c>
      <c r="E57" s="163">
        <v>1</v>
      </c>
    </row>
    <row r="58" spans="1:5" ht="14.25">
      <c r="A58" s="162"/>
      <c r="B58" s="162"/>
      <c r="C58" s="162"/>
      <c r="D58" s="163"/>
      <c r="E58" s="163">
        <v>20</v>
      </c>
    </row>
    <row r="59" spans="1:5" ht="14.25">
      <c r="A59" s="162"/>
      <c r="B59" s="162"/>
      <c r="C59" s="162" t="s">
        <v>203</v>
      </c>
      <c r="D59" s="163" t="s">
        <v>204</v>
      </c>
      <c r="E59" s="163">
        <v>22</v>
      </c>
    </row>
    <row r="60" spans="1:5" ht="14.25">
      <c r="A60" s="162"/>
      <c r="B60" s="162"/>
      <c r="C60" s="162"/>
      <c r="D60" s="163"/>
      <c r="E60" s="163">
        <v>22</v>
      </c>
    </row>
    <row r="61" spans="1:5" ht="14.25">
      <c r="A61" s="162"/>
      <c r="B61" s="162"/>
      <c r="C61" s="162" t="s">
        <v>224</v>
      </c>
      <c r="D61" s="163" t="s">
        <v>225</v>
      </c>
      <c r="E61" s="163">
        <v>1</v>
      </c>
    </row>
    <row r="62" spans="1:5" ht="14.25">
      <c r="A62" s="162"/>
      <c r="B62" s="162" t="s">
        <v>160</v>
      </c>
      <c r="C62" s="162"/>
      <c r="D62" s="163"/>
      <c r="E62" s="164">
        <v>451</v>
      </c>
    </row>
    <row r="63" spans="1:5" ht="14.25">
      <c r="A63" s="162"/>
      <c r="B63" s="162" t="s">
        <v>205</v>
      </c>
      <c r="C63" s="162"/>
      <c r="D63" s="163"/>
      <c r="E63" s="163">
        <v>69</v>
      </c>
    </row>
    <row r="64" spans="1:5" ht="14.25">
      <c r="A64" s="162"/>
      <c r="B64" s="162"/>
      <c r="C64" s="162"/>
      <c r="D64" s="163"/>
      <c r="E64" s="164"/>
    </row>
    <row r="65" spans="1:5" ht="14.25">
      <c r="A65" s="285" t="s">
        <v>207</v>
      </c>
      <c r="B65" s="285"/>
      <c r="C65" s="285"/>
      <c r="D65" s="285"/>
      <c r="E65" s="165">
        <v>703</v>
      </c>
    </row>
  </sheetData>
  <sheetProtection/>
  <mergeCells count="5">
    <mergeCell ref="A65:D65"/>
    <mergeCell ref="A2:E2"/>
    <mergeCell ref="A3:E3"/>
    <mergeCell ref="A4:E4"/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tabSelected="1" zoomScalePageLayoutView="0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9" sqref="E11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5" width="9.8515625" style="0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4.25">
      <c r="A1" s="295"/>
      <c r="B1" s="281"/>
      <c r="C1" s="281"/>
      <c r="D1" s="281"/>
      <c r="E1" s="281"/>
      <c r="F1" s="281"/>
      <c r="G1" s="281"/>
      <c r="H1" s="281"/>
      <c r="I1" s="281"/>
    </row>
    <row r="2" spans="1:9" ht="14.25">
      <c r="A2" s="296" t="s">
        <v>0</v>
      </c>
      <c r="B2" s="296"/>
      <c r="C2" s="296"/>
      <c r="D2" s="296"/>
      <c r="E2" s="296"/>
      <c r="F2" s="296"/>
      <c r="G2" s="296"/>
      <c r="H2" s="296"/>
      <c r="I2" s="296"/>
    </row>
    <row r="3" spans="1:9" ht="14.25">
      <c r="A3" s="296" t="s">
        <v>294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298" t="s">
        <v>1</v>
      </c>
      <c r="B5" s="300" t="s">
        <v>2</v>
      </c>
      <c r="C5" s="182" t="s">
        <v>3</v>
      </c>
      <c r="D5" s="183" t="s">
        <v>266</v>
      </c>
      <c r="E5" s="183" t="s">
        <v>295</v>
      </c>
      <c r="F5" s="182" t="s">
        <v>297</v>
      </c>
      <c r="G5" s="15" t="s">
        <v>4</v>
      </c>
      <c r="H5" s="15" t="s">
        <v>4</v>
      </c>
      <c r="I5" s="15" t="s">
        <v>4</v>
      </c>
    </row>
    <row r="6" spans="1:9" ht="32.25" thickBot="1">
      <c r="A6" s="299"/>
      <c r="B6" s="301"/>
      <c r="C6" s="184" t="s">
        <v>105</v>
      </c>
      <c r="D6" s="185" t="s">
        <v>265</v>
      </c>
      <c r="E6" s="185" t="s">
        <v>296</v>
      </c>
      <c r="F6" s="184" t="s">
        <v>296</v>
      </c>
      <c r="G6" s="36" t="s">
        <v>267</v>
      </c>
      <c r="H6" s="36" t="s">
        <v>268</v>
      </c>
      <c r="I6" s="36" t="s">
        <v>269</v>
      </c>
    </row>
    <row r="7" spans="1:9" ht="27">
      <c r="A7" s="292">
        <v>1</v>
      </c>
      <c r="B7" s="186" t="s">
        <v>5</v>
      </c>
      <c r="C7" s="136">
        <v>1440</v>
      </c>
      <c r="D7" s="267">
        <v>1078</v>
      </c>
      <c r="E7" s="187">
        <v>1072</v>
      </c>
      <c r="F7" s="267">
        <v>1069</v>
      </c>
      <c r="G7" s="188">
        <f>F7/E7*100</f>
        <v>99.72014925373134</v>
      </c>
      <c r="H7" s="189">
        <f>F7/D7*100</f>
        <v>99.16512059369202</v>
      </c>
      <c r="I7" s="42">
        <f>F7/C7*100</f>
        <v>74.23611111111111</v>
      </c>
    </row>
    <row r="8" spans="1:9" ht="14.25">
      <c r="A8" s="293"/>
      <c r="B8" s="190" t="s">
        <v>6</v>
      </c>
      <c r="C8" s="170">
        <v>-2</v>
      </c>
      <c r="D8" s="181">
        <v>-1</v>
      </c>
      <c r="E8" s="191">
        <v>1</v>
      </c>
      <c r="F8" s="181">
        <v>-2</v>
      </c>
      <c r="G8" s="192">
        <f>F8/E8*100</f>
        <v>-200</v>
      </c>
      <c r="H8" s="193">
        <f aca="true" t="shared" si="0" ref="H8:H74">F8/D8*100</f>
        <v>200</v>
      </c>
      <c r="I8" s="43">
        <f aca="true" t="shared" si="1" ref="I8:I74">F8/C8*100</f>
        <v>100</v>
      </c>
    </row>
    <row r="9" spans="1:9" ht="14.25">
      <c r="A9" s="293"/>
      <c r="B9" s="194" t="s">
        <v>104</v>
      </c>
      <c r="C9" s="195">
        <v>0</v>
      </c>
      <c r="D9" s="181">
        <v>0</v>
      </c>
      <c r="E9" s="196">
        <v>0</v>
      </c>
      <c r="F9" s="181">
        <v>0</v>
      </c>
      <c r="G9" s="192" t="e">
        <f>F9/E9*100</f>
        <v>#DIV/0!</v>
      </c>
      <c r="H9" s="193" t="e">
        <f>F9/D9*100</f>
        <v>#DIV/0!</v>
      </c>
      <c r="I9" s="43" t="e">
        <f>F9/C9*100</f>
        <v>#DIV/0!</v>
      </c>
    </row>
    <row r="10" spans="1:9" ht="15" thickBot="1">
      <c r="A10" s="294"/>
      <c r="B10" s="197" t="s">
        <v>7</v>
      </c>
      <c r="C10" s="198">
        <v>5</v>
      </c>
      <c r="D10" s="243">
        <v>1</v>
      </c>
      <c r="E10" s="199">
        <v>0</v>
      </c>
      <c r="F10" s="243">
        <v>-1</v>
      </c>
      <c r="G10" s="200" t="e">
        <f aca="true" t="shared" si="2" ref="G10:G75">F10/E10*100</f>
        <v>#DIV/0!</v>
      </c>
      <c r="H10" s="201">
        <f t="shared" si="0"/>
        <v>-100</v>
      </c>
      <c r="I10" s="48">
        <f t="shared" si="1"/>
        <v>-20</v>
      </c>
    </row>
    <row r="11" spans="1:9" ht="14.25">
      <c r="A11" s="292">
        <v>2</v>
      </c>
      <c r="B11" s="202" t="s">
        <v>8</v>
      </c>
      <c r="C11" s="168">
        <v>523</v>
      </c>
      <c r="D11" s="268">
        <v>735</v>
      </c>
      <c r="E11" s="147">
        <v>735</v>
      </c>
      <c r="F11" s="268">
        <v>733</v>
      </c>
      <c r="G11" s="188">
        <f t="shared" si="2"/>
        <v>99.72789115646259</v>
      </c>
      <c r="H11" s="189">
        <f t="shared" si="0"/>
        <v>99.72789115646259</v>
      </c>
      <c r="I11" s="42">
        <f t="shared" si="1"/>
        <v>140.1529636711281</v>
      </c>
    </row>
    <row r="12" spans="1:9" ht="14.25">
      <c r="A12" s="293"/>
      <c r="B12" s="190" t="s">
        <v>9</v>
      </c>
      <c r="C12" s="170">
        <v>330</v>
      </c>
      <c r="D12" s="181">
        <v>703</v>
      </c>
      <c r="E12" s="152">
        <v>703</v>
      </c>
      <c r="F12" s="181">
        <v>702</v>
      </c>
      <c r="G12" s="192">
        <f t="shared" si="2"/>
        <v>99.85775248933145</v>
      </c>
      <c r="H12" s="193">
        <f t="shared" si="0"/>
        <v>99.85775248933145</v>
      </c>
      <c r="I12" s="43">
        <f t="shared" si="1"/>
        <v>212.72727272727275</v>
      </c>
    </row>
    <row r="13" spans="1:9" ht="14.25">
      <c r="A13" s="293"/>
      <c r="B13" s="190" t="s">
        <v>10</v>
      </c>
      <c r="C13" s="170">
        <v>224</v>
      </c>
      <c r="D13" s="181">
        <v>20</v>
      </c>
      <c r="E13" s="152">
        <v>20</v>
      </c>
      <c r="F13" s="181">
        <v>20</v>
      </c>
      <c r="G13" s="192">
        <f t="shared" si="2"/>
        <v>100</v>
      </c>
      <c r="H13" s="193">
        <f t="shared" si="0"/>
        <v>100</v>
      </c>
      <c r="I13" s="43">
        <f t="shared" si="1"/>
        <v>8.928571428571429</v>
      </c>
    </row>
    <row r="14" spans="1:9" ht="14.25">
      <c r="A14" s="293"/>
      <c r="B14" s="190" t="s">
        <v>11</v>
      </c>
      <c r="C14" s="170">
        <v>10</v>
      </c>
      <c r="D14" s="177">
        <v>2</v>
      </c>
      <c r="E14" s="152">
        <v>5</v>
      </c>
      <c r="F14" s="177">
        <v>4</v>
      </c>
      <c r="G14" s="192">
        <f t="shared" si="2"/>
        <v>80</v>
      </c>
      <c r="H14" s="193">
        <f t="shared" si="0"/>
        <v>200</v>
      </c>
      <c r="I14" s="43">
        <f t="shared" si="1"/>
        <v>40</v>
      </c>
    </row>
    <row r="15" spans="1:9" ht="27">
      <c r="A15" s="293"/>
      <c r="B15" s="203" t="s">
        <v>12</v>
      </c>
      <c r="C15" s="170">
        <v>340</v>
      </c>
      <c r="D15" s="145">
        <v>708</v>
      </c>
      <c r="E15" s="152">
        <v>707</v>
      </c>
      <c r="F15" s="145">
        <v>706</v>
      </c>
      <c r="G15" s="192">
        <f t="shared" si="2"/>
        <v>99.85855728429985</v>
      </c>
      <c r="H15" s="193">
        <f t="shared" si="0"/>
        <v>99.71751412429379</v>
      </c>
      <c r="I15" s="43">
        <f t="shared" si="1"/>
        <v>207.64705882352942</v>
      </c>
    </row>
    <row r="16" spans="1:9" ht="27">
      <c r="A16" s="293"/>
      <c r="B16" s="204" t="s">
        <v>13</v>
      </c>
      <c r="C16" s="166">
        <f>C14/C15</f>
        <v>0.029411764705882353</v>
      </c>
      <c r="D16" s="205">
        <f>D14/D15</f>
        <v>0.002824858757062147</v>
      </c>
      <c r="E16" s="206">
        <f>E14/E15</f>
        <v>0.007072135785007072</v>
      </c>
      <c r="F16" s="205">
        <f>F14/F15</f>
        <v>0.0056657223796034</v>
      </c>
      <c r="G16" s="192">
        <f t="shared" si="2"/>
        <v>80.11331444759207</v>
      </c>
      <c r="H16" s="193">
        <f t="shared" si="0"/>
        <v>200.56657223796037</v>
      </c>
      <c r="I16" s="43">
        <f t="shared" si="1"/>
        <v>19.26345609065156</v>
      </c>
    </row>
    <row r="17" spans="1:9" ht="15" thickBot="1">
      <c r="A17" s="294"/>
      <c r="B17" s="207" t="s">
        <v>14</v>
      </c>
      <c r="C17" s="208">
        <f>C13/C15</f>
        <v>0.6588235294117647</v>
      </c>
      <c r="D17" s="209">
        <f>D13/D15</f>
        <v>0.02824858757062147</v>
      </c>
      <c r="E17" s="210">
        <f>E13/E15</f>
        <v>0.028288543140028287</v>
      </c>
      <c r="F17" s="209">
        <f>F13/F15</f>
        <v>0.028328611898016998</v>
      </c>
      <c r="G17" s="200">
        <f t="shared" si="2"/>
        <v>100.1416430594901</v>
      </c>
      <c r="H17" s="201">
        <f t="shared" si="0"/>
        <v>100.28328611898016</v>
      </c>
      <c r="I17" s="48">
        <f t="shared" si="1"/>
        <v>4.299878591663294</v>
      </c>
    </row>
    <row r="18" spans="1:9" ht="14.25">
      <c r="A18" s="292">
        <v>3</v>
      </c>
      <c r="B18" s="202" t="s">
        <v>15</v>
      </c>
      <c r="C18" s="168">
        <v>19453</v>
      </c>
      <c r="D18" s="269">
        <v>35840</v>
      </c>
      <c r="E18" s="147">
        <v>40650</v>
      </c>
      <c r="F18" s="269">
        <v>41230</v>
      </c>
      <c r="G18" s="188">
        <f t="shared" si="2"/>
        <v>101.42681426814268</v>
      </c>
      <c r="H18" s="189">
        <f t="shared" si="0"/>
        <v>115.0390625</v>
      </c>
      <c r="I18" s="42">
        <f t="shared" si="1"/>
        <v>211.94674343288952</v>
      </c>
    </row>
    <row r="19" spans="1:9" ht="39.75" thickBot="1">
      <c r="A19" s="294"/>
      <c r="B19" s="211" t="s">
        <v>16</v>
      </c>
      <c r="C19" s="212">
        <f>C18/C12/3*1000</f>
        <v>19649.494949494947</v>
      </c>
      <c r="D19" s="212">
        <f>D18/D12/3*1000</f>
        <v>16993.835941204365</v>
      </c>
      <c r="E19" s="213">
        <f>E18/E12/3*1000</f>
        <v>19274.53769559033</v>
      </c>
      <c r="F19" s="212">
        <f>F18/F12/3*1000</f>
        <v>19577.397910731248</v>
      </c>
      <c r="G19" s="200">
        <f t="shared" si="2"/>
        <v>101.57129690955028</v>
      </c>
      <c r="H19" s="201">
        <f t="shared" si="0"/>
        <v>115.20293580840458</v>
      </c>
      <c r="I19" s="48">
        <f t="shared" si="1"/>
        <v>99.63308451973442</v>
      </c>
    </row>
    <row r="20" spans="1:9" ht="27">
      <c r="A20" s="292">
        <v>4</v>
      </c>
      <c r="B20" s="186" t="s">
        <v>20</v>
      </c>
      <c r="C20" s="168">
        <v>21654</v>
      </c>
      <c r="D20" s="39">
        <v>43157.3</v>
      </c>
      <c r="E20" s="147">
        <v>43400</v>
      </c>
      <c r="F20" s="39">
        <v>43380</v>
      </c>
      <c r="G20" s="188">
        <f t="shared" si="2"/>
        <v>99.95391705069125</v>
      </c>
      <c r="H20" s="189">
        <f t="shared" si="0"/>
        <v>100.5160193061197</v>
      </c>
      <c r="I20" s="42">
        <f t="shared" si="1"/>
        <v>200.332502078138</v>
      </c>
    </row>
    <row r="21" spans="1:9" ht="15" thickBot="1">
      <c r="A21" s="294"/>
      <c r="B21" s="214" t="s">
        <v>17</v>
      </c>
      <c r="C21" s="215">
        <f>C20/C7/3*1000</f>
        <v>5012.5</v>
      </c>
      <c r="D21" s="215">
        <f>D20/D7/3*1000</f>
        <v>13344.86703772418</v>
      </c>
      <c r="E21" s="216">
        <f>E20/E7/3*1000</f>
        <v>13495.024875621892</v>
      </c>
      <c r="F21" s="215">
        <f>F20/F7/3*1000</f>
        <v>13526.6604303087</v>
      </c>
      <c r="G21" s="200">
        <f t="shared" si="2"/>
        <v>100.23442383380825</v>
      </c>
      <c r="H21" s="201">
        <f t="shared" si="0"/>
        <v>101.36227204115723</v>
      </c>
      <c r="I21" s="48">
        <f t="shared" si="1"/>
        <v>269.85856220067234</v>
      </c>
    </row>
    <row r="22" spans="1:9" ht="39.75">
      <c r="A22" s="292">
        <v>5</v>
      </c>
      <c r="B22" s="217" t="s">
        <v>18</v>
      </c>
      <c r="C22" s="168">
        <v>160</v>
      </c>
      <c r="D22" s="267">
        <v>34</v>
      </c>
      <c r="E22" s="147">
        <v>34</v>
      </c>
      <c r="F22" s="267">
        <v>34</v>
      </c>
      <c r="G22" s="188">
        <f t="shared" si="2"/>
        <v>100</v>
      </c>
      <c r="H22" s="189">
        <f t="shared" si="0"/>
        <v>100</v>
      </c>
      <c r="I22" s="42">
        <f t="shared" si="1"/>
        <v>21.25</v>
      </c>
    </row>
    <row r="23" spans="1:9" ht="27" thickBot="1">
      <c r="A23" s="294"/>
      <c r="B23" s="218" t="s">
        <v>21</v>
      </c>
      <c r="C23" s="212">
        <f>C22/C7*100</f>
        <v>11.11111111111111</v>
      </c>
      <c r="D23" s="212">
        <f>D22/D7*100</f>
        <v>3.153988868274583</v>
      </c>
      <c r="E23" s="213">
        <f>E22/E7*100</f>
        <v>3.171641791044776</v>
      </c>
      <c r="F23" s="212">
        <f>F22/F7*100</f>
        <v>3.1805425631431246</v>
      </c>
      <c r="G23" s="200">
        <f t="shared" si="2"/>
        <v>100.28063610851264</v>
      </c>
      <c r="H23" s="201">
        <f t="shared" si="0"/>
        <v>100.84190832553787</v>
      </c>
      <c r="I23" s="48">
        <f t="shared" si="1"/>
        <v>28.62488306828812</v>
      </c>
    </row>
    <row r="24" spans="1:9" ht="36.75" customHeight="1">
      <c r="A24" s="302">
        <v>6</v>
      </c>
      <c r="B24" s="219" t="s">
        <v>19</v>
      </c>
      <c r="C24" s="220">
        <f>C25+C26+C27+C28+C29+C30+C31+C32+C33</f>
        <v>0</v>
      </c>
      <c r="D24" s="136"/>
      <c r="E24" s="136"/>
      <c r="F24" s="136"/>
      <c r="G24" s="188" t="e">
        <f t="shared" si="2"/>
        <v>#DIV/0!</v>
      </c>
      <c r="H24" s="189" t="e">
        <f t="shared" si="0"/>
        <v>#DIV/0!</v>
      </c>
      <c r="I24" s="42" t="e">
        <f t="shared" si="1"/>
        <v>#DIV/0!</v>
      </c>
    </row>
    <row r="25" spans="1:9" ht="14.25">
      <c r="A25" s="303"/>
      <c r="B25" s="221" t="s">
        <v>23</v>
      </c>
      <c r="C25" s="170"/>
      <c r="D25" s="222">
        <v>5.4</v>
      </c>
      <c r="E25" s="222">
        <v>5.8</v>
      </c>
      <c r="F25" s="222">
        <v>5.8</v>
      </c>
      <c r="G25" s="192">
        <f t="shared" si="2"/>
        <v>100</v>
      </c>
      <c r="H25" s="193">
        <f t="shared" si="0"/>
        <v>107.40740740740739</v>
      </c>
      <c r="I25" s="43" t="e">
        <f t="shared" si="1"/>
        <v>#DIV/0!</v>
      </c>
    </row>
    <row r="26" spans="1:9" ht="14.25">
      <c r="A26" s="303"/>
      <c r="B26" s="190" t="s">
        <v>22</v>
      </c>
      <c r="C26" s="170"/>
      <c r="D26" s="222">
        <v>46</v>
      </c>
      <c r="E26" s="222">
        <v>48</v>
      </c>
      <c r="F26" s="222">
        <v>48</v>
      </c>
      <c r="G26" s="192">
        <f t="shared" si="2"/>
        <v>100</v>
      </c>
      <c r="H26" s="193">
        <f t="shared" si="0"/>
        <v>104.34782608695652</v>
      </c>
      <c r="I26" s="43" t="e">
        <f t="shared" si="1"/>
        <v>#DIV/0!</v>
      </c>
    </row>
    <row r="27" spans="1:9" ht="14.25">
      <c r="A27" s="303"/>
      <c r="B27" s="190" t="s">
        <v>152</v>
      </c>
      <c r="C27" s="170"/>
      <c r="D27" s="222"/>
      <c r="E27" s="222"/>
      <c r="F27" s="222"/>
      <c r="G27" s="192" t="e">
        <f t="shared" si="2"/>
        <v>#DIV/0!</v>
      </c>
      <c r="H27" s="193" t="e">
        <f t="shared" si="0"/>
        <v>#DIV/0!</v>
      </c>
      <c r="I27" s="43" t="e">
        <f t="shared" si="1"/>
        <v>#DIV/0!</v>
      </c>
    </row>
    <row r="28" spans="1:9" ht="14.25">
      <c r="A28" s="303"/>
      <c r="B28" s="190" t="s">
        <v>24</v>
      </c>
      <c r="C28" s="170"/>
      <c r="D28" s="222"/>
      <c r="E28" s="222"/>
      <c r="F28" s="222"/>
      <c r="G28" s="192" t="e">
        <f t="shared" si="2"/>
        <v>#DIV/0!</v>
      </c>
      <c r="H28" s="193" t="e">
        <f t="shared" si="0"/>
        <v>#DIV/0!</v>
      </c>
      <c r="I28" s="43" t="e">
        <f t="shared" si="1"/>
        <v>#DIV/0!</v>
      </c>
    </row>
    <row r="29" spans="1:9" ht="14.25">
      <c r="A29" s="303"/>
      <c r="B29" s="190" t="s">
        <v>25</v>
      </c>
      <c r="C29" s="170"/>
      <c r="D29" s="222"/>
      <c r="E29" s="222"/>
      <c r="F29" s="222"/>
      <c r="G29" s="192" t="e">
        <f t="shared" si="2"/>
        <v>#DIV/0!</v>
      </c>
      <c r="H29" s="193" t="e">
        <f t="shared" si="0"/>
        <v>#DIV/0!</v>
      </c>
      <c r="I29" s="43" t="e">
        <f t="shared" si="1"/>
        <v>#DIV/0!</v>
      </c>
    </row>
    <row r="30" spans="1:9" ht="14.25">
      <c r="A30" s="303"/>
      <c r="B30" s="190" t="s">
        <v>26</v>
      </c>
      <c r="C30" s="170"/>
      <c r="D30" s="223">
        <v>0.1</v>
      </c>
      <c r="E30" s="223">
        <v>0.1</v>
      </c>
      <c r="F30" s="223">
        <v>0.1</v>
      </c>
      <c r="G30" s="192">
        <f t="shared" si="2"/>
        <v>100</v>
      </c>
      <c r="H30" s="193">
        <f t="shared" si="0"/>
        <v>100</v>
      </c>
      <c r="I30" s="43" t="e">
        <f t="shared" si="1"/>
        <v>#DIV/0!</v>
      </c>
    </row>
    <row r="31" spans="1:9" ht="14.25">
      <c r="A31" s="303"/>
      <c r="B31" s="203" t="s">
        <v>161</v>
      </c>
      <c r="C31" s="170"/>
      <c r="D31" s="222"/>
      <c r="E31" s="222"/>
      <c r="F31" s="222"/>
      <c r="G31" s="192" t="e">
        <f t="shared" si="2"/>
        <v>#DIV/0!</v>
      </c>
      <c r="H31" s="193" t="e">
        <f t="shared" si="0"/>
        <v>#DIV/0!</v>
      </c>
      <c r="I31" s="43" t="e">
        <f t="shared" si="1"/>
        <v>#DIV/0!</v>
      </c>
    </row>
    <row r="32" spans="1:9" ht="14.25">
      <c r="A32" s="303"/>
      <c r="B32" s="190" t="s">
        <v>27</v>
      </c>
      <c r="C32" s="170"/>
      <c r="D32" s="222"/>
      <c r="E32" s="222"/>
      <c r="F32" s="222"/>
      <c r="G32" s="192" t="e">
        <f t="shared" si="2"/>
        <v>#DIV/0!</v>
      </c>
      <c r="H32" s="193" t="e">
        <f t="shared" si="0"/>
        <v>#DIV/0!</v>
      </c>
      <c r="I32" s="43" t="e">
        <f t="shared" si="1"/>
        <v>#DIV/0!</v>
      </c>
    </row>
    <row r="33" spans="1:9" ht="14.25">
      <c r="A33" s="303"/>
      <c r="B33" s="190" t="s">
        <v>28</v>
      </c>
      <c r="C33" s="170"/>
      <c r="D33" s="222"/>
      <c r="E33" s="222"/>
      <c r="F33" s="222"/>
      <c r="G33" s="192" t="e">
        <f t="shared" si="2"/>
        <v>#DIV/0!</v>
      </c>
      <c r="H33" s="193" t="e">
        <f t="shared" si="0"/>
        <v>#DIV/0!</v>
      </c>
      <c r="I33" s="43" t="e">
        <f t="shared" si="1"/>
        <v>#DIV/0!</v>
      </c>
    </row>
    <row r="34" spans="1:9" ht="14.25">
      <c r="A34" s="303"/>
      <c r="B34" s="224" t="s">
        <v>29</v>
      </c>
      <c r="C34" s="179">
        <f>SUM(C35:C43)</f>
        <v>0</v>
      </c>
      <c r="D34" s="25">
        <f>SUM(D35:D43)</f>
        <v>7128.2</v>
      </c>
      <c r="E34" s="25">
        <f>SUM(E35:E43)</f>
        <v>7403</v>
      </c>
      <c r="F34" s="25">
        <f>SUM(F35:F43)</f>
        <v>7403</v>
      </c>
      <c r="G34" s="192">
        <f t="shared" si="2"/>
        <v>100</v>
      </c>
      <c r="H34" s="193">
        <f t="shared" si="0"/>
        <v>103.85511068713001</v>
      </c>
      <c r="I34" s="43" t="e">
        <f t="shared" si="1"/>
        <v>#DIV/0!</v>
      </c>
    </row>
    <row r="35" spans="1:9" ht="14.25">
      <c r="A35" s="303"/>
      <c r="B35" s="190" t="s">
        <v>30</v>
      </c>
      <c r="C35" s="170"/>
      <c r="D35" s="170">
        <v>178.2</v>
      </c>
      <c r="E35" s="170">
        <v>203</v>
      </c>
      <c r="F35" s="170">
        <v>203</v>
      </c>
      <c r="G35" s="192">
        <f t="shared" si="2"/>
        <v>100</v>
      </c>
      <c r="H35" s="193">
        <f t="shared" si="0"/>
        <v>113.91694725028059</v>
      </c>
      <c r="I35" s="43" t="e">
        <f t="shared" si="1"/>
        <v>#DIV/0!</v>
      </c>
    </row>
    <row r="36" spans="1:9" ht="14.25">
      <c r="A36" s="303"/>
      <c r="B36" s="190" t="s">
        <v>31</v>
      </c>
      <c r="C36" s="170"/>
      <c r="D36" s="170">
        <v>5750</v>
      </c>
      <c r="E36" s="170">
        <v>6000</v>
      </c>
      <c r="F36" s="170">
        <v>6000</v>
      </c>
      <c r="G36" s="192">
        <f t="shared" si="2"/>
        <v>100</v>
      </c>
      <c r="H36" s="193">
        <f t="shared" si="0"/>
        <v>104.34782608695652</v>
      </c>
      <c r="I36" s="43" t="e">
        <f t="shared" si="1"/>
        <v>#DIV/0!</v>
      </c>
    </row>
    <row r="37" spans="1:9" ht="14.25">
      <c r="A37" s="303"/>
      <c r="B37" s="190" t="s">
        <v>152</v>
      </c>
      <c r="C37" s="170"/>
      <c r="D37" s="170"/>
      <c r="E37" s="170"/>
      <c r="F37" s="170"/>
      <c r="G37" s="192" t="e">
        <f t="shared" si="2"/>
        <v>#DIV/0!</v>
      </c>
      <c r="H37" s="193" t="e">
        <f t="shared" si="0"/>
        <v>#DIV/0!</v>
      </c>
      <c r="I37" s="43" t="e">
        <f t="shared" si="1"/>
        <v>#DIV/0!</v>
      </c>
    </row>
    <row r="38" spans="1:9" ht="14.25">
      <c r="A38" s="303"/>
      <c r="B38" s="190" t="s">
        <v>32</v>
      </c>
      <c r="C38" s="170"/>
      <c r="D38" s="170"/>
      <c r="E38" s="170"/>
      <c r="F38" s="170"/>
      <c r="G38" s="192" t="e">
        <f t="shared" si="2"/>
        <v>#DIV/0!</v>
      </c>
      <c r="H38" s="193" t="e">
        <f t="shared" si="0"/>
        <v>#DIV/0!</v>
      </c>
      <c r="I38" s="43" t="e">
        <f t="shared" si="1"/>
        <v>#DIV/0!</v>
      </c>
    </row>
    <row r="39" spans="1:9" ht="14.25">
      <c r="A39" s="303"/>
      <c r="B39" s="190" t="s">
        <v>33</v>
      </c>
      <c r="C39" s="170"/>
      <c r="D39" s="170"/>
      <c r="E39" s="170"/>
      <c r="F39" s="170"/>
      <c r="G39" s="192" t="e">
        <f t="shared" si="2"/>
        <v>#DIV/0!</v>
      </c>
      <c r="H39" s="193" t="e">
        <f t="shared" si="0"/>
        <v>#DIV/0!</v>
      </c>
      <c r="I39" s="43" t="e">
        <f t="shared" si="1"/>
        <v>#DIV/0!</v>
      </c>
    </row>
    <row r="40" spans="1:9" ht="14.25">
      <c r="A40" s="303"/>
      <c r="B40" s="190" t="s">
        <v>34</v>
      </c>
      <c r="C40" s="170"/>
      <c r="D40" s="170">
        <v>1200</v>
      </c>
      <c r="E40" s="170">
        <v>1200</v>
      </c>
      <c r="F40" s="170">
        <v>1200</v>
      </c>
      <c r="G40" s="192">
        <f t="shared" si="2"/>
        <v>100</v>
      </c>
      <c r="H40" s="193">
        <f t="shared" si="0"/>
        <v>100</v>
      </c>
      <c r="I40" s="43" t="e">
        <f t="shared" si="1"/>
        <v>#DIV/0!</v>
      </c>
    </row>
    <row r="41" spans="1:9" ht="14.25">
      <c r="A41" s="303"/>
      <c r="B41" s="203" t="s">
        <v>208</v>
      </c>
      <c r="C41" s="170"/>
      <c r="D41" s="170"/>
      <c r="E41" s="170"/>
      <c r="F41" s="170"/>
      <c r="G41" s="192" t="e">
        <f t="shared" si="2"/>
        <v>#DIV/0!</v>
      </c>
      <c r="H41" s="193" t="e">
        <f t="shared" si="0"/>
        <v>#DIV/0!</v>
      </c>
      <c r="I41" s="43" t="e">
        <f t="shared" si="1"/>
        <v>#DIV/0!</v>
      </c>
    </row>
    <row r="42" spans="1:9" ht="14.25">
      <c r="A42" s="303"/>
      <c r="B42" s="190" t="s">
        <v>35</v>
      </c>
      <c r="C42" s="170"/>
      <c r="D42" s="170"/>
      <c r="E42" s="170"/>
      <c r="F42" s="170"/>
      <c r="G42" s="192" t="e">
        <f t="shared" si="2"/>
        <v>#DIV/0!</v>
      </c>
      <c r="H42" s="193" t="e">
        <f t="shared" si="0"/>
        <v>#DIV/0!</v>
      </c>
      <c r="I42" s="43" t="e">
        <f t="shared" si="1"/>
        <v>#DIV/0!</v>
      </c>
    </row>
    <row r="43" spans="1:9" ht="14.25">
      <c r="A43" s="303"/>
      <c r="B43" s="190" t="s">
        <v>36</v>
      </c>
      <c r="C43" s="170"/>
      <c r="D43" s="170"/>
      <c r="E43" s="170"/>
      <c r="F43" s="170"/>
      <c r="G43" s="192" t="e">
        <f t="shared" si="2"/>
        <v>#DIV/0!</v>
      </c>
      <c r="H43" s="193" t="e">
        <f t="shared" si="0"/>
        <v>#DIV/0!</v>
      </c>
      <c r="I43" s="43" t="e">
        <f t="shared" si="1"/>
        <v>#DIV/0!</v>
      </c>
    </row>
    <row r="44" spans="1:9" ht="27">
      <c r="A44" s="303"/>
      <c r="B44" s="204" t="s">
        <v>37</v>
      </c>
      <c r="C44" s="179">
        <f>SUM(C45:C47)</f>
        <v>0</v>
      </c>
      <c r="D44" s="26">
        <v>14187.4</v>
      </c>
      <c r="E44" s="151">
        <v>13980</v>
      </c>
      <c r="F44" s="26">
        <v>14187.4</v>
      </c>
      <c r="G44" s="192">
        <f t="shared" si="2"/>
        <v>101.48354792560801</v>
      </c>
      <c r="H44" s="193">
        <f t="shared" si="0"/>
        <v>100</v>
      </c>
      <c r="I44" s="43" t="e">
        <f t="shared" si="1"/>
        <v>#DIV/0!</v>
      </c>
    </row>
    <row r="45" spans="1:9" ht="14.25">
      <c r="A45" s="303"/>
      <c r="B45" s="190" t="s">
        <v>148</v>
      </c>
      <c r="C45" s="179" t="s">
        <v>250</v>
      </c>
      <c r="D45" s="179">
        <v>3176.3</v>
      </c>
      <c r="E45" s="179">
        <v>2890</v>
      </c>
      <c r="F45" s="179">
        <v>3176.3</v>
      </c>
      <c r="G45" s="192">
        <f t="shared" si="2"/>
        <v>109.90657439446368</v>
      </c>
      <c r="H45" s="193">
        <f t="shared" si="0"/>
        <v>100</v>
      </c>
      <c r="I45" s="43" t="e">
        <f t="shared" si="1"/>
        <v>#VALUE!</v>
      </c>
    </row>
    <row r="46" spans="1:9" ht="14.25">
      <c r="A46" s="303"/>
      <c r="B46" s="190" t="s">
        <v>38</v>
      </c>
      <c r="C46" s="179" t="s">
        <v>254</v>
      </c>
      <c r="D46" s="179">
        <v>577.8</v>
      </c>
      <c r="E46" s="179">
        <v>1450</v>
      </c>
      <c r="F46" s="179">
        <v>577.8</v>
      </c>
      <c r="G46" s="192">
        <f t="shared" si="2"/>
        <v>39.84827586206896</v>
      </c>
      <c r="H46" s="193">
        <f t="shared" si="0"/>
        <v>100</v>
      </c>
      <c r="I46" s="43" t="e">
        <f t="shared" si="1"/>
        <v>#VALUE!</v>
      </c>
    </row>
    <row r="47" spans="1:9" ht="14.25">
      <c r="A47" s="303"/>
      <c r="B47" s="190" t="s">
        <v>39</v>
      </c>
      <c r="C47" s="179" t="s">
        <v>255</v>
      </c>
      <c r="D47" s="179">
        <v>10433.3</v>
      </c>
      <c r="E47" s="179">
        <v>9640</v>
      </c>
      <c r="F47" s="179">
        <v>10433.3</v>
      </c>
      <c r="G47" s="192">
        <f t="shared" si="2"/>
        <v>108.22925311203319</v>
      </c>
      <c r="H47" s="193">
        <f t="shared" si="0"/>
        <v>100</v>
      </c>
      <c r="I47" s="43" t="e">
        <f t="shared" si="1"/>
        <v>#VALUE!</v>
      </c>
    </row>
    <row r="48" spans="1:9" ht="14.25">
      <c r="A48" s="303"/>
      <c r="B48" s="225" t="s">
        <v>40</v>
      </c>
      <c r="C48" s="179">
        <f>C44+C34</f>
        <v>0</v>
      </c>
      <c r="D48" s="26">
        <f>D44+D34</f>
        <v>21315.6</v>
      </c>
      <c r="E48" s="151">
        <v>86450</v>
      </c>
      <c r="F48" s="26">
        <f>F44+F34</f>
        <v>21590.4</v>
      </c>
      <c r="G48" s="192">
        <f t="shared" si="2"/>
        <v>24.974436090225566</v>
      </c>
      <c r="H48" s="193">
        <f t="shared" si="0"/>
        <v>101.28919664471093</v>
      </c>
      <c r="I48" s="43" t="e">
        <f t="shared" si="1"/>
        <v>#DIV/0!</v>
      </c>
    </row>
    <row r="49" spans="1:9" ht="14.25">
      <c r="A49" s="303"/>
      <c r="B49" s="224" t="s">
        <v>17</v>
      </c>
      <c r="C49" s="227">
        <f>C48/C7/3*1000</f>
        <v>0</v>
      </c>
      <c r="D49" s="18">
        <f>D48/D7/3*1000</f>
        <v>6591.094619666048</v>
      </c>
      <c r="E49" s="228">
        <f>E48/E7/3*1000</f>
        <v>26881.218905472637</v>
      </c>
      <c r="F49" s="18">
        <f>F48/F7/3*1000</f>
        <v>6732.273152478953</v>
      </c>
      <c r="G49" s="192">
        <f t="shared" si="2"/>
        <v>25.04452337579215</v>
      </c>
      <c r="H49" s="193">
        <f t="shared" si="0"/>
        <v>102.1419588241332</v>
      </c>
      <c r="I49" s="43" t="e">
        <f t="shared" si="1"/>
        <v>#DIV/0!</v>
      </c>
    </row>
    <row r="50" spans="1:9" ht="14.25">
      <c r="A50" s="303"/>
      <c r="B50" s="194" t="s">
        <v>106</v>
      </c>
      <c r="C50" s="229">
        <v>3309</v>
      </c>
      <c r="D50" s="230">
        <v>3097.6</v>
      </c>
      <c r="E50" s="231" t="s">
        <v>250</v>
      </c>
      <c r="F50" s="230">
        <v>3097.6</v>
      </c>
      <c r="G50" s="192" t="e">
        <f>F50/E50*100</f>
        <v>#VALUE!</v>
      </c>
      <c r="H50" s="193">
        <f>F50/D50*100</f>
        <v>100</v>
      </c>
      <c r="I50" s="43">
        <f>F50/C50*100</f>
        <v>93.61136294953157</v>
      </c>
    </row>
    <row r="51" spans="1:9" ht="15" thickBot="1">
      <c r="A51" s="304"/>
      <c r="B51" s="232" t="s">
        <v>107</v>
      </c>
      <c r="C51" s="233">
        <v>934.7</v>
      </c>
      <c r="D51" s="234">
        <v>11352.8</v>
      </c>
      <c r="E51" s="235" t="s">
        <v>250</v>
      </c>
      <c r="F51" s="234">
        <v>11352.8</v>
      </c>
      <c r="G51" s="200" t="e">
        <f>F51/E51*100</f>
        <v>#VALUE!</v>
      </c>
      <c r="H51" s="201">
        <f>F51/D51*100</f>
        <v>100</v>
      </c>
      <c r="I51" s="48">
        <f>F51/C51*100</f>
        <v>1214.5929175136405</v>
      </c>
    </row>
    <row r="52" spans="1:9" ht="27">
      <c r="A52" s="292">
        <v>7</v>
      </c>
      <c r="B52" s="236" t="s">
        <v>41</v>
      </c>
      <c r="C52" s="237">
        <f>C48/C53</f>
        <v>0</v>
      </c>
      <c r="D52" s="65">
        <f>D48/D53</f>
        <v>104.48823529411764</v>
      </c>
      <c r="E52" s="239">
        <v>65</v>
      </c>
      <c r="F52" s="65">
        <f>F48/F53</f>
        <v>105.83529411764707</v>
      </c>
      <c r="G52" s="188">
        <f t="shared" si="2"/>
        <v>162.82352941176472</v>
      </c>
      <c r="H52" s="189">
        <f t="shared" si="0"/>
        <v>101.28919664471093</v>
      </c>
      <c r="I52" s="42" t="e">
        <f t="shared" si="1"/>
        <v>#DIV/0!</v>
      </c>
    </row>
    <row r="53" spans="1:9" ht="54" thickBot="1">
      <c r="A53" s="294"/>
      <c r="B53" s="240" t="s">
        <v>42</v>
      </c>
      <c r="C53" s="198">
        <v>234</v>
      </c>
      <c r="D53" s="198">
        <v>204</v>
      </c>
      <c r="E53" s="199">
        <v>204</v>
      </c>
      <c r="F53" s="198">
        <v>204</v>
      </c>
      <c r="G53" s="200">
        <f t="shared" si="2"/>
        <v>100</v>
      </c>
      <c r="H53" s="201">
        <f t="shared" si="0"/>
        <v>100</v>
      </c>
      <c r="I53" s="48">
        <f t="shared" si="1"/>
        <v>87.17948717948718</v>
      </c>
    </row>
    <row r="54" spans="1:9" ht="14.25">
      <c r="A54" s="292">
        <v>8</v>
      </c>
      <c r="B54" s="241" t="s">
        <v>43</v>
      </c>
      <c r="C54" s="168">
        <v>9602.5</v>
      </c>
      <c r="D54" s="187">
        <v>30760</v>
      </c>
      <c r="E54" s="187">
        <v>30800</v>
      </c>
      <c r="F54" s="187">
        <v>30975</v>
      </c>
      <c r="G54" s="188">
        <f t="shared" si="2"/>
        <v>100.56818181818181</v>
      </c>
      <c r="H54" s="189">
        <f t="shared" si="0"/>
        <v>100.69895968790637</v>
      </c>
      <c r="I54" s="42">
        <f t="shared" si="1"/>
        <v>322.57224681072637</v>
      </c>
    </row>
    <row r="55" spans="1:9" ht="15" thickBot="1">
      <c r="A55" s="294"/>
      <c r="B55" s="214" t="s">
        <v>17</v>
      </c>
      <c r="C55" s="212">
        <f>C54/C7/3*1000</f>
        <v>2222.800925925926</v>
      </c>
      <c r="D55" s="53">
        <f>D54/D7/3*1000</f>
        <v>9511.44094001237</v>
      </c>
      <c r="E55" s="213">
        <f>E54/E7/3*1000</f>
        <v>9577.114427860695</v>
      </c>
      <c r="F55" s="53">
        <f>F54/F7/3*1000</f>
        <v>9658.559401309634</v>
      </c>
      <c r="G55" s="200">
        <f t="shared" si="2"/>
        <v>100.85041245003828</v>
      </c>
      <c r="H55" s="201">
        <f t="shared" si="0"/>
        <v>101.54675261324888</v>
      </c>
      <c r="I55" s="48">
        <f t="shared" si="1"/>
        <v>434.5220162838596</v>
      </c>
    </row>
    <row r="56" spans="1:9" ht="14.25">
      <c r="A56" s="292">
        <v>9</v>
      </c>
      <c r="B56" s="242" t="s">
        <v>44</v>
      </c>
      <c r="C56" s="220">
        <f>C58+C66+C67+C68+C69+C72+C73+C74+C75+C76+C77+C78</f>
        <v>781.6999999999999</v>
      </c>
      <c r="D56" s="70">
        <v>1476</v>
      </c>
      <c r="E56" s="220">
        <v>1493</v>
      </c>
      <c r="F56" s="70">
        <v>1481</v>
      </c>
      <c r="G56" s="188">
        <f t="shared" si="2"/>
        <v>99.19624916275954</v>
      </c>
      <c r="H56" s="189">
        <f t="shared" si="0"/>
        <v>100.33875338753388</v>
      </c>
      <c r="I56" s="42">
        <f t="shared" si="1"/>
        <v>189.45887168990663</v>
      </c>
    </row>
    <row r="57" spans="1:9" ht="14.25">
      <c r="A57" s="293"/>
      <c r="B57" s="224" t="s">
        <v>17</v>
      </c>
      <c r="C57" s="227">
        <f>C56/C7*1000/3</f>
        <v>180.94907407407405</v>
      </c>
      <c r="D57" s="18">
        <f>D56/D7*1000/3</f>
        <v>456.40074211502787</v>
      </c>
      <c r="E57" s="227">
        <v>428.2</v>
      </c>
      <c r="F57" s="18">
        <f>F56/F7*1000/3</f>
        <v>461.8023074524478</v>
      </c>
      <c r="G57" s="192">
        <f t="shared" si="2"/>
        <v>107.84733943307982</v>
      </c>
      <c r="H57" s="193">
        <f t="shared" si="0"/>
        <v>101.18351370604444</v>
      </c>
      <c r="I57" s="43">
        <f t="shared" si="1"/>
        <v>255.21120227639437</v>
      </c>
    </row>
    <row r="58" spans="1:9" ht="14.25">
      <c r="A58" s="293"/>
      <c r="B58" s="224" t="s">
        <v>45</v>
      </c>
      <c r="C58" s="179">
        <f>SUM(C59:C65)</f>
        <v>0</v>
      </c>
      <c r="D58" s="179">
        <f>SUM(D59:D65)</f>
        <v>0</v>
      </c>
      <c r="E58" s="179">
        <f>SUM(E59:E65)</f>
        <v>0</v>
      </c>
      <c r="F58" s="179">
        <f>SUM(F59:F65)</f>
        <v>0</v>
      </c>
      <c r="G58" s="192" t="e">
        <f t="shared" si="2"/>
        <v>#DIV/0!</v>
      </c>
      <c r="H58" s="193" t="e">
        <f t="shared" si="0"/>
        <v>#DIV/0!</v>
      </c>
      <c r="I58" s="43" t="e">
        <f t="shared" si="1"/>
        <v>#DIV/0!</v>
      </c>
    </row>
    <row r="59" spans="1:9" ht="14.25">
      <c r="A59" s="293"/>
      <c r="B59" s="190" t="s">
        <v>46</v>
      </c>
      <c r="C59" s="170"/>
      <c r="D59" s="181"/>
      <c r="E59" s="181"/>
      <c r="F59" s="181"/>
      <c r="G59" s="192" t="e">
        <f t="shared" si="2"/>
        <v>#DIV/0!</v>
      </c>
      <c r="H59" s="193" t="e">
        <f t="shared" si="0"/>
        <v>#DIV/0!</v>
      </c>
      <c r="I59" s="43" t="e">
        <f t="shared" si="1"/>
        <v>#DIV/0!</v>
      </c>
    </row>
    <row r="60" spans="1:9" ht="14.25">
      <c r="A60" s="293"/>
      <c r="B60" s="190" t="s">
        <v>47</v>
      </c>
      <c r="C60" s="170"/>
      <c r="D60" s="181"/>
      <c r="E60" s="181"/>
      <c r="F60" s="181"/>
      <c r="G60" s="192" t="e">
        <f t="shared" si="2"/>
        <v>#DIV/0!</v>
      </c>
      <c r="H60" s="193" t="e">
        <f t="shared" si="0"/>
        <v>#DIV/0!</v>
      </c>
      <c r="I60" s="43" t="e">
        <f t="shared" si="1"/>
        <v>#DIV/0!</v>
      </c>
    </row>
    <row r="61" spans="1:9" ht="14.25">
      <c r="A61" s="293"/>
      <c r="B61" s="190" t="s">
        <v>48</v>
      </c>
      <c r="C61" s="170"/>
      <c r="D61" s="181"/>
      <c r="E61" s="181"/>
      <c r="F61" s="181"/>
      <c r="G61" s="192" t="e">
        <f t="shared" si="2"/>
        <v>#DIV/0!</v>
      </c>
      <c r="H61" s="193" t="e">
        <f t="shared" si="0"/>
        <v>#DIV/0!</v>
      </c>
      <c r="I61" s="43" t="e">
        <f t="shared" si="1"/>
        <v>#DIV/0!</v>
      </c>
    </row>
    <row r="62" spans="1:9" ht="14.25">
      <c r="A62" s="293"/>
      <c r="B62" s="190" t="s">
        <v>49</v>
      </c>
      <c r="C62" s="170"/>
      <c r="D62" s="181"/>
      <c r="E62" s="181"/>
      <c r="F62" s="181"/>
      <c r="G62" s="192" t="e">
        <f t="shared" si="2"/>
        <v>#DIV/0!</v>
      </c>
      <c r="H62" s="193" t="e">
        <f t="shared" si="0"/>
        <v>#DIV/0!</v>
      </c>
      <c r="I62" s="43" t="e">
        <f t="shared" si="1"/>
        <v>#DIV/0!</v>
      </c>
    </row>
    <row r="63" spans="1:9" ht="14.25">
      <c r="A63" s="293"/>
      <c r="B63" s="190" t="s">
        <v>50</v>
      </c>
      <c r="C63" s="170"/>
      <c r="D63" s="181"/>
      <c r="E63" s="181"/>
      <c r="F63" s="181"/>
      <c r="G63" s="192" t="e">
        <f t="shared" si="2"/>
        <v>#DIV/0!</v>
      </c>
      <c r="H63" s="193" t="e">
        <f t="shared" si="0"/>
        <v>#DIV/0!</v>
      </c>
      <c r="I63" s="43" t="e">
        <f t="shared" si="1"/>
        <v>#DIV/0!</v>
      </c>
    </row>
    <row r="64" spans="1:9" ht="14.25">
      <c r="A64" s="293"/>
      <c r="B64" s="190" t="s">
        <v>51</v>
      </c>
      <c r="C64" s="170"/>
      <c r="D64" s="181"/>
      <c r="E64" s="181"/>
      <c r="F64" s="181"/>
      <c r="G64" s="192" t="e">
        <f t="shared" si="2"/>
        <v>#DIV/0!</v>
      </c>
      <c r="H64" s="193" t="e">
        <f t="shared" si="0"/>
        <v>#DIV/0!</v>
      </c>
      <c r="I64" s="43" t="e">
        <f t="shared" si="1"/>
        <v>#DIV/0!</v>
      </c>
    </row>
    <row r="65" spans="1:9" ht="14.25">
      <c r="A65" s="293"/>
      <c r="B65" s="190" t="s">
        <v>52</v>
      </c>
      <c r="C65" s="170"/>
      <c r="D65" s="181"/>
      <c r="E65" s="181"/>
      <c r="F65" s="181"/>
      <c r="G65" s="192" t="e">
        <f t="shared" si="2"/>
        <v>#DIV/0!</v>
      </c>
      <c r="H65" s="193" t="e">
        <f t="shared" si="0"/>
        <v>#DIV/0!</v>
      </c>
      <c r="I65" s="43" t="e">
        <f t="shared" si="1"/>
        <v>#DIV/0!</v>
      </c>
    </row>
    <row r="66" spans="1:9" ht="14.25">
      <c r="A66" s="293"/>
      <c r="B66" s="190" t="s">
        <v>53</v>
      </c>
      <c r="C66" s="170"/>
      <c r="D66" s="181"/>
      <c r="E66" s="181"/>
      <c r="F66" s="181"/>
      <c r="G66" s="192" t="e">
        <f t="shared" si="2"/>
        <v>#DIV/0!</v>
      </c>
      <c r="H66" s="193" t="e">
        <f t="shared" si="0"/>
        <v>#DIV/0!</v>
      </c>
      <c r="I66" s="43" t="e">
        <f t="shared" si="1"/>
        <v>#DIV/0!</v>
      </c>
    </row>
    <row r="67" spans="1:9" ht="14.25">
      <c r="A67" s="293"/>
      <c r="B67" s="190" t="s">
        <v>54</v>
      </c>
      <c r="C67" s="170">
        <v>617.4</v>
      </c>
      <c r="D67" s="180">
        <v>702</v>
      </c>
      <c r="E67" s="180">
        <v>700</v>
      </c>
      <c r="F67" s="180">
        <v>703</v>
      </c>
      <c r="G67" s="192">
        <f t="shared" si="2"/>
        <v>100.42857142857142</v>
      </c>
      <c r="H67" s="193">
        <f t="shared" si="0"/>
        <v>100.14245014245013</v>
      </c>
      <c r="I67" s="43">
        <f t="shared" si="1"/>
        <v>113.86459345643019</v>
      </c>
    </row>
    <row r="68" spans="1:9" ht="14.25">
      <c r="A68" s="293"/>
      <c r="B68" s="190" t="s">
        <v>55</v>
      </c>
      <c r="C68" s="170"/>
      <c r="D68" s="180">
        <v>54</v>
      </c>
      <c r="E68" s="180" t="s">
        <v>250</v>
      </c>
      <c r="F68" s="180">
        <v>54</v>
      </c>
      <c r="G68" s="192" t="e">
        <f t="shared" si="2"/>
        <v>#VALUE!</v>
      </c>
      <c r="H68" s="193">
        <f t="shared" si="0"/>
        <v>100</v>
      </c>
      <c r="I68" s="43" t="e">
        <f t="shared" si="1"/>
        <v>#DIV/0!</v>
      </c>
    </row>
    <row r="69" spans="1:9" ht="14.25">
      <c r="A69" s="293"/>
      <c r="B69" s="224" t="s">
        <v>56</v>
      </c>
      <c r="C69" s="179">
        <f>C70+C71</f>
        <v>164.29999999999998</v>
      </c>
      <c r="D69" s="179">
        <v>510</v>
      </c>
      <c r="E69" s="179">
        <v>500</v>
      </c>
      <c r="F69" s="179">
        <v>511</v>
      </c>
      <c r="G69" s="192">
        <f t="shared" si="2"/>
        <v>102.2</v>
      </c>
      <c r="H69" s="193">
        <f t="shared" si="0"/>
        <v>100.19607843137254</v>
      </c>
      <c r="I69" s="43">
        <f t="shared" si="1"/>
        <v>311.01643335362144</v>
      </c>
    </row>
    <row r="70" spans="1:9" ht="14.25">
      <c r="A70" s="293"/>
      <c r="B70" s="190" t="s">
        <v>57</v>
      </c>
      <c r="C70" s="170">
        <v>4.1</v>
      </c>
      <c r="D70" s="180">
        <v>350</v>
      </c>
      <c r="E70" s="180">
        <v>350</v>
      </c>
      <c r="F70" s="180">
        <v>350</v>
      </c>
      <c r="G70" s="192">
        <f t="shared" si="2"/>
        <v>100</v>
      </c>
      <c r="H70" s="193">
        <f t="shared" si="0"/>
        <v>100</v>
      </c>
      <c r="I70" s="43">
        <f t="shared" si="1"/>
        <v>8536.58536585366</v>
      </c>
    </row>
    <row r="71" spans="1:9" ht="14.25">
      <c r="A71" s="293"/>
      <c r="B71" s="190" t="s">
        <v>58</v>
      </c>
      <c r="C71" s="170">
        <v>160.2</v>
      </c>
      <c r="D71" s="180">
        <v>160</v>
      </c>
      <c r="E71" s="180">
        <v>150</v>
      </c>
      <c r="F71" s="180">
        <v>161</v>
      </c>
      <c r="G71" s="192">
        <f t="shared" si="2"/>
        <v>107.33333333333333</v>
      </c>
      <c r="H71" s="193">
        <f t="shared" si="0"/>
        <v>100.62500000000001</v>
      </c>
      <c r="I71" s="43">
        <f t="shared" si="1"/>
        <v>100.49937578027466</v>
      </c>
    </row>
    <row r="72" spans="1:9" ht="14.25">
      <c r="A72" s="293"/>
      <c r="B72" s="190" t="s">
        <v>59</v>
      </c>
      <c r="C72" s="170"/>
      <c r="D72" s="174">
        <v>3</v>
      </c>
      <c r="E72" s="13">
        <v>3</v>
      </c>
      <c r="F72" s="174">
        <v>3</v>
      </c>
      <c r="G72" s="192">
        <f t="shared" si="2"/>
        <v>100</v>
      </c>
      <c r="H72" s="193">
        <f t="shared" si="0"/>
        <v>100</v>
      </c>
      <c r="I72" s="43" t="e">
        <f t="shared" si="1"/>
        <v>#DIV/0!</v>
      </c>
    </row>
    <row r="73" spans="1:9" ht="14.25">
      <c r="A73" s="293"/>
      <c r="B73" s="190" t="s">
        <v>60</v>
      </c>
      <c r="C73" s="170"/>
      <c r="D73" s="180">
        <v>19</v>
      </c>
      <c r="E73" s="180">
        <v>18</v>
      </c>
      <c r="F73" s="180">
        <v>20</v>
      </c>
      <c r="G73" s="192">
        <f t="shared" si="2"/>
        <v>111.11111111111111</v>
      </c>
      <c r="H73" s="193">
        <f t="shared" si="0"/>
        <v>105.26315789473684</v>
      </c>
      <c r="I73" s="43" t="e">
        <f t="shared" si="1"/>
        <v>#DIV/0!</v>
      </c>
    </row>
    <row r="74" spans="1:9" ht="14.25">
      <c r="A74" s="293"/>
      <c r="B74" s="190" t="s">
        <v>61</v>
      </c>
      <c r="C74" s="170"/>
      <c r="D74" s="181">
        <v>36</v>
      </c>
      <c r="E74" s="181">
        <v>37</v>
      </c>
      <c r="F74" s="181">
        <v>36</v>
      </c>
      <c r="G74" s="192">
        <f t="shared" si="2"/>
        <v>97.2972972972973</v>
      </c>
      <c r="H74" s="193">
        <f t="shared" si="0"/>
        <v>100</v>
      </c>
      <c r="I74" s="43" t="e">
        <f t="shared" si="1"/>
        <v>#DIV/0!</v>
      </c>
    </row>
    <row r="75" spans="1:9" ht="14.25">
      <c r="A75" s="293"/>
      <c r="B75" s="190" t="s">
        <v>62</v>
      </c>
      <c r="C75" s="170"/>
      <c r="D75" s="174">
        <v>56</v>
      </c>
      <c r="E75" s="13">
        <v>132</v>
      </c>
      <c r="F75" s="174">
        <v>57</v>
      </c>
      <c r="G75" s="192">
        <f t="shared" si="2"/>
        <v>43.18181818181818</v>
      </c>
      <c r="H75" s="193">
        <f aca="true" t="shared" si="3" ref="H75:H119">F75/D75*100</f>
        <v>101.78571428571428</v>
      </c>
      <c r="I75" s="43" t="e">
        <f aca="true" t="shared" si="4" ref="I75:I119">F75/C75*100</f>
        <v>#DIV/0!</v>
      </c>
    </row>
    <row r="76" spans="1:9" ht="14.25">
      <c r="A76" s="293"/>
      <c r="B76" s="190" t="s">
        <v>63</v>
      </c>
      <c r="C76" s="170"/>
      <c r="D76" s="180">
        <v>33</v>
      </c>
      <c r="E76" s="180" t="s">
        <v>250</v>
      </c>
      <c r="F76" s="180">
        <v>33</v>
      </c>
      <c r="G76" s="192" t="e">
        <f aca="true" t="shared" si="5" ref="G76:G119">F76/E76*100</f>
        <v>#VALUE!</v>
      </c>
      <c r="H76" s="193">
        <f t="shared" si="3"/>
        <v>100</v>
      </c>
      <c r="I76" s="43" t="e">
        <f t="shared" si="4"/>
        <v>#DIV/0!</v>
      </c>
    </row>
    <row r="77" spans="1:9" ht="14.25">
      <c r="A77" s="293"/>
      <c r="B77" s="190" t="s">
        <v>64</v>
      </c>
      <c r="C77" s="170"/>
      <c r="D77" s="181"/>
      <c r="E77" s="181"/>
      <c r="F77" s="181"/>
      <c r="G77" s="192" t="e">
        <f t="shared" si="5"/>
        <v>#DIV/0!</v>
      </c>
      <c r="H77" s="193" t="e">
        <f t="shared" si="3"/>
        <v>#DIV/0!</v>
      </c>
      <c r="I77" s="43" t="e">
        <f t="shared" si="4"/>
        <v>#DIV/0!</v>
      </c>
    </row>
    <row r="78" spans="1:9" ht="15" thickBot="1">
      <c r="A78" s="294"/>
      <c r="B78" s="197" t="s">
        <v>158</v>
      </c>
      <c r="C78" s="198"/>
      <c r="D78" s="243">
        <v>63</v>
      </c>
      <c r="E78" s="243" t="s">
        <v>250</v>
      </c>
      <c r="F78" s="243">
        <v>63</v>
      </c>
      <c r="G78" s="200" t="e">
        <f t="shared" si="5"/>
        <v>#VALUE!</v>
      </c>
      <c r="H78" s="201">
        <f t="shared" si="3"/>
        <v>100</v>
      </c>
      <c r="I78" s="48" t="e">
        <f t="shared" si="4"/>
        <v>#DIV/0!</v>
      </c>
    </row>
    <row r="79" spans="1:10" ht="39.75">
      <c r="A79" s="289">
        <v>10</v>
      </c>
      <c r="B79" s="219" t="s">
        <v>65</v>
      </c>
      <c r="C79" s="220">
        <f>C80+C81</f>
        <v>0</v>
      </c>
      <c r="D79" s="71">
        <v>170</v>
      </c>
      <c r="E79" s="244">
        <v>250</v>
      </c>
      <c r="F79" s="71">
        <v>170</v>
      </c>
      <c r="G79" s="188">
        <v>1764</v>
      </c>
      <c r="H79" s="189">
        <f t="shared" si="3"/>
        <v>100</v>
      </c>
      <c r="I79" s="42" t="e">
        <f t="shared" si="4"/>
        <v>#DIV/0!</v>
      </c>
      <c r="J79" s="3"/>
    </row>
    <row r="80" spans="1:10" ht="14.25">
      <c r="A80" s="290"/>
      <c r="B80" s="190" t="s">
        <v>66</v>
      </c>
      <c r="C80" s="170"/>
      <c r="D80" s="174">
        <v>170</v>
      </c>
      <c r="E80" s="191">
        <v>150</v>
      </c>
      <c r="F80" s="174">
        <v>170</v>
      </c>
      <c r="G80" s="192">
        <v>564</v>
      </c>
      <c r="H80" s="193">
        <f t="shared" si="3"/>
        <v>100</v>
      </c>
      <c r="I80" s="43" t="e">
        <f t="shared" si="4"/>
        <v>#DIV/0!</v>
      </c>
      <c r="J80" s="3"/>
    </row>
    <row r="81" spans="1:10" ht="14.25">
      <c r="A81" s="290"/>
      <c r="B81" s="245" t="s">
        <v>67</v>
      </c>
      <c r="C81" s="170"/>
      <c r="D81" s="174"/>
      <c r="E81" s="191">
        <v>100</v>
      </c>
      <c r="F81" s="174"/>
      <c r="G81" s="192">
        <v>1200</v>
      </c>
      <c r="H81" s="193" t="e">
        <f t="shared" si="3"/>
        <v>#DIV/0!</v>
      </c>
      <c r="I81" s="43" t="e">
        <f t="shared" si="4"/>
        <v>#DIV/0!</v>
      </c>
      <c r="J81" s="3"/>
    </row>
    <row r="82" spans="1:10" ht="40.5" thickBot="1">
      <c r="A82" s="291"/>
      <c r="B82" s="240" t="s">
        <v>68</v>
      </c>
      <c r="C82" s="198"/>
      <c r="D82" s="246">
        <v>0</v>
      </c>
      <c r="E82" s="247">
        <v>0</v>
      </c>
      <c r="F82" s="246">
        <v>0</v>
      </c>
      <c r="G82" s="200" t="e">
        <f t="shared" si="5"/>
        <v>#DIV/0!</v>
      </c>
      <c r="H82" s="201" t="e">
        <f t="shared" si="3"/>
        <v>#DIV/0!</v>
      </c>
      <c r="I82" s="48" t="e">
        <f t="shared" si="4"/>
        <v>#DIV/0!</v>
      </c>
      <c r="J82" s="3"/>
    </row>
    <row r="83" spans="1:10" ht="14.25">
      <c r="A83" s="289">
        <v>11</v>
      </c>
      <c r="B83" s="202" t="s">
        <v>69</v>
      </c>
      <c r="C83" s="202">
        <v>31700</v>
      </c>
      <c r="D83" s="248">
        <v>26005</v>
      </c>
      <c r="E83" s="249">
        <v>26005</v>
      </c>
      <c r="F83" s="248">
        <v>26005</v>
      </c>
      <c r="G83" s="188">
        <f t="shared" si="5"/>
        <v>100</v>
      </c>
      <c r="H83" s="189">
        <f t="shared" si="3"/>
        <v>100</v>
      </c>
      <c r="I83" s="42">
        <f t="shared" si="4"/>
        <v>82.03470031545741</v>
      </c>
      <c r="J83" s="3"/>
    </row>
    <row r="84" spans="1:10" ht="27">
      <c r="A84" s="290"/>
      <c r="B84" s="204" t="s">
        <v>70</v>
      </c>
      <c r="C84" s="250">
        <f>C83/C7</f>
        <v>22.01388888888889</v>
      </c>
      <c r="D84" s="251">
        <f>D83/D7</f>
        <v>24.123376623376622</v>
      </c>
      <c r="E84" s="252">
        <f>E83/E7</f>
        <v>24.25839552238806</v>
      </c>
      <c r="F84" s="251">
        <f>F83/F7</f>
        <v>24.32647333956969</v>
      </c>
      <c r="G84" s="192">
        <f t="shared" si="5"/>
        <v>100.28063610851264</v>
      </c>
      <c r="H84" s="193">
        <f t="shared" si="3"/>
        <v>100.8419083255379</v>
      </c>
      <c r="I84" s="43">
        <f t="shared" si="4"/>
        <v>110.50511548574245</v>
      </c>
      <c r="J84" s="3"/>
    </row>
    <row r="85" spans="1:10" ht="54" thickBot="1">
      <c r="A85" s="291"/>
      <c r="B85" s="218" t="s">
        <v>71</v>
      </c>
      <c r="C85" s="212">
        <f>C82/C83*100</f>
        <v>0</v>
      </c>
      <c r="D85" s="76">
        <f>D82/D83*100</f>
        <v>0</v>
      </c>
      <c r="E85" s="213">
        <v>0</v>
      </c>
      <c r="F85" s="76">
        <f>F82/F83*100</f>
        <v>0</v>
      </c>
      <c r="G85" s="200" t="e">
        <f t="shared" si="5"/>
        <v>#DIV/0!</v>
      </c>
      <c r="H85" s="201" t="e">
        <f t="shared" si="3"/>
        <v>#DIV/0!</v>
      </c>
      <c r="I85" s="48" t="e">
        <f t="shared" si="4"/>
        <v>#DIV/0!</v>
      </c>
      <c r="J85" s="3"/>
    </row>
    <row r="86" spans="1:10" ht="27">
      <c r="A86" s="289">
        <v>12</v>
      </c>
      <c r="B86" s="217" t="s">
        <v>72</v>
      </c>
      <c r="C86" s="136"/>
      <c r="D86" s="136">
        <v>0</v>
      </c>
      <c r="E86" s="147">
        <v>0</v>
      </c>
      <c r="F86" s="136">
        <v>0</v>
      </c>
      <c r="G86" s="188" t="e">
        <f t="shared" si="5"/>
        <v>#DIV/0!</v>
      </c>
      <c r="H86" s="189" t="e">
        <f t="shared" si="3"/>
        <v>#DIV/0!</v>
      </c>
      <c r="I86" s="42" t="e">
        <f t="shared" si="4"/>
        <v>#DIV/0!</v>
      </c>
      <c r="J86" s="3"/>
    </row>
    <row r="87" spans="1:10" ht="40.5" thickBot="1">
      <c r="A87" s="291"/>
      <c r="B87" s="218" t="s">
        <v>73</v>
      </c>
      <c r="C87" s="215">
        <f>C86*1000/C7</f>
        <v>0</v>
      </c>
      <c r="D87" s="215">
        <f>D86*1000/D7</f>
        <v>0</v>
      </c>
      <c r="E87" s="253">
        <f>E86*1000/E7</f>
        <v>0</v>
      </c>
      <c r="F87" s="215">
        <f>F86*1000/F7</f>
        <v>0</v>
      </c>
      <c r="G87" s="200" t="e">
        <f t="shared" si="5"/>
        <v>#DIV/0!</v>
      </c>
      <c r="H87" s="201" t="e">
        <f t="shared" si="3"/>
        <v>#DIV/0!</v>
      </c>
      <c r="I87" s="48" t="e">
        <f t="shared" si="4"/>
        <v>#DIV/0!</v>
      </c>
      <c r="J87" s="3"/>
    </row>
    <row r="88" spans="1:10" ht="27">
      <c r="A88" s="289">
        <v>13</v>
      </c>
      <c r="B88" s="217" t="s">
        <v>74</v>
      </c>
      <c r="C88" s="168"/>
      <c r="D88" s="168">
        <v>24</v>
      </c>
      <c r="E88" s="147">
        <v>24</v>
      </c>
      <c r="F88" s="168">
        <v>24</v>
      </c>
      <c r="G88" s="188">
        <f t="shared" si="5"/>
        <v>100</v>
      </c>
      <c r="H88" s="189">
        <f t="shared" si="3"/>
        <v>100</v>
      </c>
      <c r="I88" s="42" t="e">
        <f t="shared" si="4"/>
        <v>#DIV/0!</v>
      </c>
      <c r="J88" s="3"/>
    </row>
    <row r="89" spans="1:10" ht="27">
      <c r="A89" s="290"/>
      <c r="B89" s="203" t="s">
        <v>75</v>
      </c>
      <c r="C89" s="170">
        <v>0</v>
      </c>
      <c r="D89" s="170">
        <v>0</v>
      </c>
      <c r="E89" s="152">
        <v>0</v>
      </c>
      <c r="F89" s="170">
        <v>0</v>
      </c>
      <c r="G89" s="192" t="e">
        <f t="shared" si="5"/>
        <v>#DIV/0!</v>
      </c>
      <c r="H89" s="193" t="e">
        <f t="shared" si="3"/>
        <v>#DIV/0!</v>
      </c>
      <c r="I89" s="43" t="e">
        <f t="shared" si="4"/>
        <v>#DIV/0!</v>
      </c>
      <c r="J89" s="3"/>
    </row>
    <row r="90" spans="1:10" ht="54" thickBot="1">
      <c r="A90" s="291"/>
      <c r="B90" s="218" t="s">
        <v>222</v>
      </c>
      <c r="C90" s="215">
        <f>(C88+C89)*1000/C7</f>
        <v>0</v>
      </c>
      <c r="D90" s="215">
        <v>20</v>
      </c>
      <c r="E90" s="253">
        <v>20</v>
      </c>
      <c r="F90" s="215">
        <v>20</v>
      </c>
      <c r="G90" s="200">
        <f t="shared" si="5"/>
        <v>100</v>
      </c>
      <c r="H90" s="201">
        <f t="shared" si="3"/>
        <v>100</v>
      </c>
      <c r="I90" s="48" t="e">
        <f t="shared" si="4"/>
        <v>#DIV/0!</v>
      </c>
      <c r="J90" s="3"/>
    </row>
    <row r="91" spans="1:10" ht="50.25" customHeight="1">
      <c r="A91" s="289">
        <v>14</v>
      </c>
      <c r="B91" s="217" t="s">
        <v>77</v>
      </c>
      <c r="C91" s="168"/>
      <c r="D91" s="168">
        <v>597</v>
      </c>
      <c r="E91" s="147">
        <v>597</v>
      </c>
      <c r="F91" s="168">
        <v>597</v>
      </c>
      <c r="G91" s="188">
        <f t="shared" si="5"/>
        <v>100</v>
      </c>
      <c r="H91" s="189">
        <f t="shared" si="3"/>
        <v>100</v>
      </c>
      <c r="I91" s="42" t="e">
        <f t="shared" si="4"/>
        <v>#DIV/0!</v>
      </c>
      <c r="J91" s="3"/>
    </row>
    <row r="92" spans="1:10" ht="54" thickBot="1">
      <c r="A92" s="291"/>
      <c r="B92" s="218" t="s">
        <v>78</v>
      </c>
      <c r="C92" s="254">
        <f>C91/C7*100</f>
        <v>0</v>
      </c>
      <c r="D92" s="212">
        <f>D91/D7*100</f>
        <v>55.38033395176253</v>
      </c>
      <c r="E92" s="213">
        <f>E91/E7*100</f>
        <v>55.690298507462686</v>
      </c>
      <c r="F92" s="212">
        <f>F91/F7*100</f>
        <v>55.8465855940131</v>
      </c>
      <c r="G92" s="200">
        <f t="shared" si="5"/>
        <v>100.28063610851264</v>
      </c>
      <c r="H92" s="201">
        <f t="shared" si="3"/>
        <v>100.84190832553787</v>
      </c>
      <c r="I92" s="48" t="e">
        <f t="shared" si="4"/>
        <v>#DIV/0!</v>
      </c>
      <c r="J92" s="3"/>
    </row>
    <row r="93" spans="1:10" ht="14.25">
      <c r="A93" s="289">
        <v>15</v>
      </c>
      <c r="B93" s="202" t="s">
        <v>79</v>
      </c>
      <c r="C93" s="168">
        <v>16</v>
      </c>
      <c r="D93" s="178">
        <v>29</v>
      </c>
      <c r="E93" s="147" t="s">
        <v>250</v>
      </c>
      <c r="F93" s="178">
        <v>29</v>
      </c>
      <c r="G93" s="188" t="e">
        <f t="shared" si="5"/>
        <v>#VALUE!</v>
      </c>
      <c r="H93" s="189">
        <f t="shared" si="3"/>
        <v>100</v>
      </c>
      <c r="I93" s="42">
        <f t="shared" si="4"/>
        <v>181.25</v>
      </c>
      <c r="J93" s="3"/>
    </row>
    <row r="94" spans="1:10" ht="14.25">
      <c r="A94" s="290"/>
      <c r="B94" s="190" t="s">
        <v>80</v>
      </c>
      <c r="C94" s="170">
        <v>16</v>
      </c>
      <c r="D94" s="171">
        <v>23</v>
      </c>
      <c r="E94" s="152" t="s">
        <v>250</v>
      </c>
      <c r="F94" s="171">
        <v>23</v>
      </c>
      <c r="G94" s="192" t="e">
        <f t="shared" si="5"/>
        <v>#VALUE!</v>
      </c>
      <c r="H94" s="193">
        <f t="shared" si="3"/>
        <v>100</v>
      </c>
      <c r="I94" s="43">
        <f t="shared" si="4"/>
        <v>143.75</v>
      </c>
      <c r="J94" s="3"/>
    </row>
    <row r="95" spans="1:10" ht="14.25">
      <c r="A95" s="290"/>
      <c r="B95" s="224" t="s">
        <v>81</v>
      </c>
      <c r="C95" s="166">
        <f>C94/C93</f>
        <v>1</v>
      </c>
      <c r="D95" s="166">
        <f>D94/D93</f>
        <v>0.7931034482758621</v>
      </c>
      <c r="E95" s="206" t="e">
        <f>E94/E93</f>
        <v>#VALUE!</v>
      </c>
      <c r="F95" s="166">
        <f>F94/F93</f>
        <v>0.7931034482758621</v>
      </c>
      <c r="G95" s="192" t="e">
        <f t="shared" si="5"/>
        <v>#VALUE!</v>
      </c>
      <c r="H95" s="193">
        <f t="shared" si="3"/>
        <v>100</v>
      </c>
      <c r="I95" s="43">
        <f t="shared" si="4"/>
        <v>79.3103448275862</v>
      </c>
      <c r="J95" s="3"/>
    </row>
    <row r="96" spans="1:10" ht="39.75">
      <c r="A96" s="290"/>
      <c r="B96" s="203" t="s">
        <v>82</v>
      </c>
      <c r="C96" s="170">
        <v>0</v>
      </c>
      <c r="D96" s="137">
        <v>0</v>
      </c>
      <c r="E96" s="152">
        <v>0</v>
      </c>
      <c r="F96" s="137">
        <v>0</v>
      </c>
      <c r="G96" s="192" t="e">
        <f t="shared" si="5"/>
        <v>#DIV/0!</v>
      </c>
      <c r="H96" s="193" t="e">
        <f t="shared" si="3"/>
        <v>#DIV/0!</v>
      </c>
      <c r="I96" s="43" t="e">
        <f t="shared" si="4"/>
        <v>#DIV/0!</v>
      </c>
      <c r="J96" s="3"/>
    </row>
    <row r="97" spans="1:10" ht="39.75">
      <c r="A97" s="290"/>
      <c r="B97" s="204" t="s">
        <v>83</v>
      </c>
      <c r="C97" s="166">
        <f>C96/C93</f>
        <v>0</v>
      </c>
      <c r="D97" s="166">
        <f>D96/D93</f>
        <v>0</v>
      </c>
      <c r="E97" s="206" t="e">
        <f>E96/E93</f>
        <v>#VALUE!</v>
      </c>
      <c r="F97" s="166">
        <f>F96/F93</f>
        <v>0</v>
      </c>
      <c r="G97" s="192" t="e">
        <f t="shared" si="5"/>
        <v>#VALUE!</v>
      </c>
      <c r="H97" s="193" t="e">
        <f t="shared" si="3"/>
        <v>#DIV/0!</v>
      </c>
      <c r="I97" s="43" t="e">
        <f t="shared" si="4"/>
        <v>#DIV/0!</v>
      </c>
      <c r="J97" s="3"/>
    </row>
    <row r="98" spans="1:10" ht="31.5" customHeight="1">
      <c r="A98" s="290"/>
      <c r="B98" s="255" t="s">
        <v>84</v>
      </c>
      <c r="C98" s="167">
        <f>C93*100000/C7</f>
        <v>1111.111111111111</v>
      </c>
      <c r="D98" s="167">
        <f>D93*100000/D7</f>
        <v>2690.166975881262</v>
      </c>
      <c r="E98" s="256" t="e">
        <f>E93*100000/E7</f>
        <v>#VALUE!</v>
      </c>
      <c r="F98" s="167">
        <f>F93*100000/F7</f>
        <v>2712.815715622077</v>
      </c>
      <c r="G98" s="192" t="e">
        <f t="shared" si="5"/>
        <v>#VALUE!</v>
      </c>
      <c r="H98" s="193">
        <f t="shared" si="3"/>
        <v>100.84190832553787</v>
      </c>
      <c r="I98" s="43">
        <f t="shared" si="4"/>
        <v>244.15341440598692</v>
      </c>
      <c r="J98" s="3"/>
    </row>
    <row r="99" spans="1:10" ht="15" thickBot="1">
      <c r="A99" s="291"/>
      <c r="B99" s="197" t="s">
        <v>85</v>
      </c>
      <c r="C99" s="198">
        <v>0</v>
      </c>
      <c r="D99" s="150">
        <v>0</v>
      </c>
      <c r="E99" s="247">
        <v>0</v>
      </c>
      <c r="F99" s="150">
        <v>0</v>
      </c>
      <c r="G99" s="200" t="e">
        <f t="shared" si="5"/>
        <v>#DIV/0!</v>
      </c>
      <c r="H99" s="201" t="e">
        <f t="shared" si="3"/>
        <v>#DIV/0!</v>
      </c>
      <c r="I99" s="48" t="e">
        <f t="shared" si="4"/>
        <v>#DIV/0!</v>
      </c>
      <c r="J99" s="3"/>
    </row>
    <row r="100" spans="1:10" ht="27" thickBot="1">
      <c r="A100" s="257">
        <v>16</v>
      </c>
      <c r="B100" s="258" t="s">
        <v>86</v>
      </c>
      <c r="C100" s="259">
        <v>311.74</v>
      </c>
      <c r="D100" s="172">
        <v>156.39</v>
      </c>
      <c r="E100" s="260">
        <v>70</v>
      </c>
      <c r="F100" s="172">
        <v>156.39</v>
      </c>
      <c r="G100" s="261">
        <f t="shared" si="5"/>
        <v>223.4142857142857</v>
      </c>
      <c r="H100" s="262">
        <f t="shared" si="3"/>
        <v>100</v>
      </c>
      <c r="I100" s="263">
        <f t="shared" si="4"/>
        <v>50.16680567139282</v>
      </c>
      <c r="J100" s="3"/>
    </row>
    <row r="101" spans="1:10" ht="42.75" customHeight="1">
      <c r="A101" s="289">
        <v>17</v>
      </c>
      <c r="B101" s="217" t="s">
        <v>87</v>
      </c>
      <c r="C101" s="168"/>
      <c r="D101" s="173">
        <v>518.2</v>
      </c>
      <c r="E101" s="187" t="s">
        <v>250</v>
      </c>
      <c r="F101" s="173">
        <v>518.2</v>
      </c>
      <c r="G101" s="188" t="e">
        <f t="shared" si="5"/>
        <v>#VALUE!</v>
      </c>
      <c r="H101" s="189">
        <f t="shared" si="3"/>
        <v>100</v>
      </c>
      <c r="I101" s="42" t="e">
        <f t="shared" si="4"/>
        <v>#DIV/0!</v>
      </c>
      <c r="J101" s="3"/>
    </row>
    <row r="102" spans="1:10" ht="39" customHeight="1">
      <c r="A102" s="290"/>
      <c r="B102" s="203" t="s">
        <v>88</v>
      </c>
      <c r="C102" s="170">
        <v>0</v>
      </c>
      <c r="D102" s="170">
        <v>0</v>
      </c>
      <c r="E102" s="191">
        <v>0</v>
      </c>
      <c r="F102" s="170">
        <v>0</v>
      </c>
      <c r="G102" s="192" t="e">
        <f t="shared" si="5"/>
        <v>#DIV/0!</v>
      </c>
      <c r="H102" s="193" t="e">
        <f t="shared" si="3"/>
        <v>#DIV/0!</v>
      </c>
      <c r="I102" s="43" t="e">
        <f t="shared" si="4"/>
        <v>#DIV/0!</v>
      </c>
      <c r="J102" s="3"/>
    </row>
    <row r="103" spans="1:10" ht="40.5" customHeight="1" thickBot="1">
      <c r="A103" s="291"/>
      <c r="B103" s="218" t="s">
        <v>89</v>
      </c>
      <c r="C103" s="208" t="e">
        <f>C102/C101</f>
        <v>#DIV/0!</v>
      </c>
      <c r="D103" s="208">
        <f>D102/D101</f>
        <v>0</v>
      </c>
      <c r="E103" s="210" t="e">
        <f>E102/E101</f>
        <v>#VALUE!</v>
      </c>
      <c r="F103" s="208">
        <f>F102/F101</f>
        <v>0</v>
      </c>
      <c r="G103" s="200" t="e">
        <f t="shared" si="5"/>
        <v>#VALUE!</v>
      </c>
      <c r="H103" s="201" t="e">
        <f t="shared" si="3"/>
        <v>#DIV/0!</v>
      </c>
      <c r="I103" s="48" t="e">
        <f t="shared" si="4"/>
        <v>#DIV/0!</v>
      </c>
      <c r="J103" s="3"/>
    </row>
    <row r="104" spans="1:10" ht="53.25">
      <c r="A104" s="289">
        <v>18</v>
      </c>
      <c r="B104" s="217" t="s">
        <v>90</v>
      </c>
      <c r="C104" s="168">
        <v>1440</v>
      </c>
      <c r="D104" s="187">
        <v>1078</v>
      </c>
      <c r="E104" s="147">
        <v>1072</v>
      </c>
      <c r="F104" s="187">
        <v>1069</v>
      </c>
      <c r="G104" s="188">
        <f t="shared" si="5"/>
        <v>99.72014925373134</v>
      </c>
      <c r="H104" s="189">
        <f t="shared" si="3"/>
        <v>99.16512059369202</v>
      </c>
      <c r="I104" s="42">
        <f t="shared" si="4"/>
        <v>74.23611111111111</v>
      </c>
      <c r="J104" s="3"/>
    </row>
    <row r="105" spans="1:10" ht="54" thickBot="1">
      <c r="A105" s="291"/>
      <c r="B105" s="218" t="s">
        <v>91</v>
      </c>
      <c r="C105" s="85">
        <f>C104/C7</f>
        <v>1</v>
      </c>
      <c r="D105" s="264">
        <f>D104/D7</f>
        <v>1</v>
      </c>
      <c r="E105" s="264">
        <v>1</v>
      </c>
      <c r="F105" s="264">
        <f>F104/F7</f>
        <v>1</v>
      </c>
      <c r="G105" s="200">
        <f t="shared" si="5"/>
        <v>100</v>
      </c>
      <c r="H105" s="201">
        <f t="shared" si="3"/>
        <v>100</v>
      </c>
      <c r="I105" s="48">
        <f t="shared" si="4"/>
        <v>100</v>
      </c>
      <c r="J105" s="3"/>
    </row>
    <row r="106" spans="1:10" ht="39.75">
      <c r="A106" s="289">
        <v>19</v>
      </c>
      <c r="B106" s="217" t="s">
        <v>209</v>
      </c>
      <c r="C106" s="168"/>
      <c r="D106" s="168">
        <v>31.2</v>
      </c>
      <c r="E106" s="147">
        <v>31.2</v>
      </c>
      <c r="F106" s="168">
        <v>31.2</v>
      </c>
      <c r="G106" s="188">
        <f t="shared" si="5"/>
        <v>100</v>
      </c>
      <c r="H106" s="189">
        <f t="shared" si="3"/>
        <v>100</v>
      </c>
      <c r="I106" s="42" t="e">
        <f t="shared" si="4"/>
        <v>#DIV/0!</v>
      </c>
      <c r="J106" s="3"/>
    </row>
    <row r="107" spans="1:10" ht="61.5" customHeight="1">
      <c r="A107" s="290"/>
      <c r="B107" s="203" t="s">
        <v>210</v>
      </c>
      <c r="C107" s="170"/>
      <c r="D107" s="170">
        <v>15.6</v>
      </c>
      <c r="E107" s="265">
        <v>15.6</v>
      </c>
      <c r="F107" s="170">
        <v>15.6</v>
      </c>
      <c r="G107" s="192">
        <f t="shared" si="5"/>
        <v>100</v>
      </c>
      <c r="H107" s="193">
        <f t="shared" si="3"/>
        <v>100</v>
      </c>
      <c r="I107" s="43" t="e">
        <f t="shared" si="4"/>
        <v>#DIV/0!</v>
      </c>
      <c r="J107" s="3"/>
    </row>
    <row r="108" spans="1:10" ht="104.25" customHeight="1" thickBot="1">
      <c r="A108" s="291"/>
      <c r="B108" s="218" t="s">
        <v>94</v>
      </c>
      <c r="C108" s="85" t="e">
        <f>C107/C106</f>
        <v>#DIV/0!</v>
      </c>
      <c r="D108" s="85">
        <f>D107/D106</f>
        <v>0.5</v>
      </c>
      <c r="E108" s="264">
        <f>E107/E106</f>
        <v>0.5</v>
      </c>
      <c r="F108" s="85">
        <f>F107/F106</f>
        <v>0.5</v>
      </c>
      <c r="G108" s="200">
        <f t="shared" si="5"/>
        <v>100</v>
      </c>
      <c r="H108" s="201">
        <f t="shared" si="3"/>
        <v>100</v>
      </c>
      <c r="I108" s="48" t="e">
        <f t="shared" si="4"/>
        <v>#DIV/0!</v>
      </c>
      <c r="J108" s="3"/>
    </row>
    <row r="109" spans="1:10" ht="27">
      <c r="A109" s="289">
        <v>20</v>
      </c>
      <c r="B109" s="217" t="s">
        <v>153</v>
      </c>
      <c r="C109" s="168">
        <v>43230</v>
      </c>
      <c r="D109" s="178">
        <v>43230.5</v>
      </c>
      <c r="E109" s="147">
        <v>43230</v>
      </c>
      <c r="F109" s="178">
        <v>43230.5</v>
      </c>
      <c r="G109" s="188">
        <f t="shared" si="5"/>
        <v>100.00115660421002</v>
      </c>
      <c r="H109" s="189">
        <f t="shared" si="3"/>
        <v>100</v>
      </c>
      <c r="I109" s="42">
        <f t="shared" si="4"/>
        <v>100.00115660421002</v>
      </c>
      <c r="J109" s="3"/>
    </row>
    <row r="110" spans="1:10" ht="53.25">
      <c r="A110" s="290"/>
      <c r="B110" s="203" t="s">
        <v>154</v>
      </c>
      <c r="C110" s="170"/>
      <c r="D110" s="177">
        <v>670.7</v>
      </c>
      <c r="E110" s="152">
        <v>884</v>
      </c>
      <c r="F110" s="177">
        <v>670.7</v>
      </c>
      <c r="G110" s="192">
        <f t="shared" si="5"/>
        <v>75.8710407239819</v>
      </c>
      <c r="H110" s="193">
        <f t="shared" si="3"/>
        <v>100</v>
      </c>
      <c r="I110" s="43" t="e">
        <f t="shared" si="4"/>
        <v>#DIV/0!</v>
      </c>
      <c r="J110" s="3"/>
    </row>
    <row r="111" spans="1:10" ht="66.75" thickBot="1">
      <c r="A111" s="291"/>
      <c r="B111" s="218" t="s">
        <v>95</v>
      </c>
      <c r="C111" s="85">
        <f>C110/C109</f>
        <v>0</v>
      </c>
      <c r="D111" s="85">
        <f>D110/D109</f>
        <v>0.015514509431998244</v>
      </c>
      <c r="E111" s="264">
        <f>E110/E109</f>
        <v>0.02044876243349526</v>
      </c>
      <c r="F111" s="85">
        <f>F110/F109</f>
        <v>0.015514509431998244</v>
      </c>
      <c r="G111" s="200">
        <f t="shared" si="5"/>
        <v>75.87016320648009</v>
      </c>
      <c r="H111" s="201">
        <f t="shared" si="3"/>
        <v>100</v>
      </c>
      <c r="I111" s="48" t="e">
        <f t="shared" si="4"/>
        <v>#DIV/0!</v>
      </c>
      <c r="J111" s="3"/>
    </row>
    <row r="112" spans="1:10" ht="39.75">
      <c r="A112" s="289">
        <v>21</v>
      </c>
      <c r="B112" s="217" t="s">
        <v>103</v>
      </c>
      <c r="C112" s="168">
        <v>59</v>
      </c>
      <c r="D112" s="270">
        <v>30</v>
      </c>
      <c r="E112" s="147">
        <v>40</v>
      </c>
      <c r="F112" s="270">
        <v>30</v>
      </c>
      <c r="G112" s="188">
        <f t="shared" si="5"/>
        <v>75</v>
      </c>
      <c r="H112" s="189">
        <f t="shared" si="3"/>
        <v>100</v>
      </c>
      <c r="I112" s="42">
        <f t="shared" si="4"/>
        <v>50.847457627118644</v>
      </c>
      <c r="J112" s="3"/>
    </row>
    <row r="113" spans="1:10" ht="27">
      <c r="A113" s="290"/>
      <c r="B113" s="203" t="s">
        <v>96</v>
      </c>
      <c r="C113" s="170">
        <v>36</v>
      </c>
      <c r="D113" s="177">
        <v>30</v>
      </c>
      <c r="E113" s="152">
        <v>40</v>
      </c>
      <c r="F113" s="177">
        <v>30</v>
      </c>
      <c r="G113" s="192">
        <f t="shared" si="5"/>
        <v>75</v>
      </c>
      <c r="H113" s="193">
        <f t="shared" si="3"/>
        <v>100</v>
      </c>
      <c r="I113" s="43">
        <f t="shared" si="4"/>
        <v>83.33333333333334</v>
      </c>
      <c r="J113" s="3"/>
    </row>
    <row r="114" spans="1:10" ht="27" thickBot="1">
      <c r="A114" s="291"/>
      <c r="B114" s="218" t="s">
        <v>97</v>
      </c>
      <c r="C114" s="85">
        <f>C113/C112</f>
        <v>0.6101694915254238</v>
      </c>
      <c r="D114" s="85">
        <f>D113/D112</f>
        <v>1</v>
      </c>
      <c r="E114" s="264">
        <f>E113/E112</f>
        <v>1</v>
      </c>
      <c r="F114" s="85">
        <f>F113/F112</f>
        <v>1</v>
      </c>
      <c r="G114" s="200">
        <f t="shared" si="5"/>
        <v>100</v>
      </c>
      <c r="H114" s="201">
        <f t="shared" si="3"/>
        <v>100</v>
      </c>
      <c r="I114" s="48">
        <f t="shared" si="4"/>
        <v>163.88888888888889</v>
      </c>
      <c r="J114" s="3"/>
    </row>
    <row r="115" spans="1:10" ht="42" customHeight="1">
      <c r="A115" s="289">
        <v>22</v>
      </c>
      <c r="B115" s="217" t="s">
        <v>98</v>
      </c>
      <c r="C115" s="168">
        <v>1991</v>
      </c>
      <c r="D115" s="178">
        <v>1050</v>
      </c>
      <c r="E115" s="147">
        <v>3300</v>
      </c>
      <c r="F115" s="178">
        <v>1050</v>
      </c>
      <c r="G115" s="188">
        <f t="shared" si="5"/>
        <v>31.818181818181817</v>
      </c>
      <c r="H115" s="189">
        <f t="shared" si="3"/>
        <v>100</v>
      </c>
      <c r="I115" s="42">
        <f t="shared" si="4"/>
        <v>52.7373179306881</v>
      </c>
      <c r="J115" s="3"/>
    </row>
    <row r="116" spans="1:10" ht="53.25">
      <c r="A116" s="290"/>
      <c r="B116" s="203" t="s">
        <v>99</v>
      </c>
      <c r="C116" s="170">
        <v>0</v>
      </c>
      <c r="D116" s="177">
        <v>0</v>
      </c>
      <c r="E116" s="152">
        <v>400</v>
      </c>
      <c r="F116" s="177">
        <v>0</v>
      </c>
      <c r="G116" s="192">
        <f t="shared" si="5"/>
        <v>0</v>
      </c>
      <c r="H116" s="193" t="e">
        <f t="shared" si="3"/>
        <v>#DIV/0!</v>
      </c>
      <c r="I116" s="43" t="e">
        <f t="shared" si="4"/>
        <v>#DIV/0!</v>
      </c>
      <c r="J116" s="3"/>
    </row>
    <row r="117" spans="1:10" ht="66.75" thickBot="1">
      <c r="A117" s="291"/>
      <c r="B117" s="218" t="s">
        <v>100</v>
      </c>
      <c r="C117" s="85">
        <f>C116/C7</f>
        <v>0</v>
      </c>
      <c r="D117" s="85">
        <f>D116/D7</f>
        <v>0</v>
      </c>
      <c r="E117" s="264">
        <f>E116/E7</f>
        <v>0.373134328358209</v>
      </c>
      <c r="F117" s="85">
        <f>F116/F7</f>
        <v>0</v>
      </c>
      <c r="G117" s="200">
        <f t="shared" si="5"/>
        <v>0</v>
      </c>
      <c r="H117" s="201" t="e">
        <f t="shared" si="3"/>
        <v>#DIV/0!</v>
      </c>
      <c r="I117" s="48" t="e">
        <f t="shared" si="4"/>
        <v>#DIV/0!</v>
      </c>
      <c r="J117" s="3"/>
    </row>
    <row r="118" spans="1:10" ht="48.75" customHeight="1">
      <c r="A118" s="289">
        <v>23</v>
      </c>
      <c r="B118" s="217" t="s">
        <v>101</v>
      </c>
      <c r="C118" s="168">
        <v>211</v>
      </c>
      <c r="D118" s="173">
        <v>480</v>
      </c>
      <c r="E118" s="266">
        <v>480</v>
      </c>
      <c r="F118" s="173">
        <v>480</v>
      </c>
      <c r="G118" s="188">
        <f t="shared" si="5"/>
        <v>100</v>
      </c>
      <c r="H118" s="189">
        <f t="shared" si="3"/>
        <v>100</v>
      </c>
      <c r="I118" s="42">
        <f t="shared" si="4"/>
        <v>227.48815165876778</v>
      </c>
      <c r="J118" s="3"/>
    </row>
    <row r="119" spans="1:10" ht="54" thickBot="1">
      <c r="A119" s="291"/>
      <c r="B119" s="218" t="s">
        <v>102</v>
      </c>
      <c r="C119" s="85">
        <f>C118/C7</f>
        <v>0.14652777777777778</v>
      </c>
      <c r="D119" s="264">
        <f>D118/D7</f>
        <v>0.4452690166975881</v>
      </c>
      <c r="E119" s="264">
        <f>E118/E7</f>
        <v>0.44776119402985076</v>
      </c>
      <c r="F119" s="264">
        <f>F118/F7</f>
        <v>0.4490177736202058</v>
      </c>
      <c r="G119" s="200">
        <f t="shared" si="5"/>
        <v>100.28063610851261</v>
      </c>
      <c r="H119" s="201">
        <f t="shared" si="3"/>
        <v>100.84190832553787</v>
      </c>
      <c r="I119" s="48">
        <f t="shared" si="4"/>
        <v>306.43867014838685</v>
      </c>
      <c r="J119" s="3"/>
    </row>
    <row r="120" spans="1:10" ht="14.2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4.25">
      <c r="A121" s="2"/>
      <c r="B121" s="2" t="s">
        <v>298</v>
      </c>
      <c r="C121" s="1"/>
      <c r="D121" s="1"/>
      <c r="E121" s="1"/>
      <c r="F121" s="1"/>
      <c r="G121" s="1"/>
      <c r="H121" s="1"/>
      <c r="I121" s="1"/>
      <c r="J121" s="3"/>
    </row>
    <row r="122" spans="1:10" ht="14.25">
      <c r="A122" s="2"/>
      <c r="B122" s="2" t="s">
        <v>150</v>
      </c>
      <c r="C122" s="1"/>
      <c r="D122" s="1"/>
      <c r="E122" s="1" t="s">
        <v>256</v>
      </c>
      <c r="F122" s="1"/>
      <c r="G122" s="1"/>
      <c r="H122" s="1"/>
      <c r="I122" s="1"/>
      <c r="J122" s="3"/>
    </row>
    <row r="123" spans="1:10" ht="14.25">
      <c r="A123" s="2"/>
      <c r="B123" s="2" t="s">
        <v>206</v>
      </c>
      <c r="C123" s="1"/>
      <c r="D123" s="1"/>
      <c r="E123" s="296"/>
      <c r="F123" s="296"/>
      <c r="G123" s="1"/>
      <c r="H123" s="1"/>
      <c r="I123" s="1"/>
      <c r="J123" s="3"/>
    </row>
    <row r="124" spans="1:10" ht="14.2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4.2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4.2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4.2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4.2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4.2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4.2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4.2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4.2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4.2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4.2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4.2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4.2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4.2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4.2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4.2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4.2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4.2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4.2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4.2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4.2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4.2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4.2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4.2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4.2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4.2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4.2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4.2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4.2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4.2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4.2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4.2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4.2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4.2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4.2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4.2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4.2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4.2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4.2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4.2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4.2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4.2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4.2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4.2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4.2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4.2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4.2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4.2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4.2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4.2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4.2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4.2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4.2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4.2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4.2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4.2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4.2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4.2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4.2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4.2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4.2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4.2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4.2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4.2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4.2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4.2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4.2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4.2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4.2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4.2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4.2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4.2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4.2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4.2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4.2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4.2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4.2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4.2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4.2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4.2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4.2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4.2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4.2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4.2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4.2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4.2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4.2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4.2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4.2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4.2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4.2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4.2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4.2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4.2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4.2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4.2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4.2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4.2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4.2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4.2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4.2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4.2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4.2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4.2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4.2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4.2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4.2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4.2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4.2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4.2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4.2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4.2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4.2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4.2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4.2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4.2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4.2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4.2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4.2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4.2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4.2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4.2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4.2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4.2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4.2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4.2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4.2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4.2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4.2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4.2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4.2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4.2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4.2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4.2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4.2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4.2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4.2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4.2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4.2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4.2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4.2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4.2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4.2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4.2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4.2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4.2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4.2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4.2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4.2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4.2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4.2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4.2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4.2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4.2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4.2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79:A82"/>
    <mergeCell ref="A7:A10"/>
    <mergeCell ref="A1:I1"/>
    <mergeCell ref="A2:I2"/>
    <mergeCell ref="A3:I3"/>
    <mergeCell ref="A5:A6"/>
    <mergeCell ref="B5:B6"/>
    <mergeCell ref="A24:A51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82">
      <selection activeCell="A96" sqref="A96"/>
    </sheetView>
  </sheetViews>
  <sheetFormatPr defaultColWidth="9.140625" defaultRowHeight="15"/>
  <cols>
    <col min="1" max="1" width="24.57421875" style="86" customWidth="1"/>
    <col min="2" max="2" width="16.7109375" style="86" customWidth="1"/>
    <col min="3" max="3" width="19.57421875" style="86" customWidth="1"/>
    <col min="4" max="4" width="22.421875" style="86" customWidth="1"/>
    <col min="5" max="16384" width="9.140625" style="86" customWidth="1"/>
  </cols>
  <sheetData>
    <row r="1" ht="12.75">
      <c r="D1" s="87"/>
    </row>
    <row r="2" spans="1:4" ht="20.25" customHeight="1">
      <c r="A2" s="306" t="s">
        <v>108</v>
      </c>
      <c r="B2" s="306"/>
      <c r="C2" s="306"/>
      <c r="D2" s="306"/>
    </row>
    <row r="3" spans="1:4" ht="12" customHeight="1">
      <c r="A3" s="307" t="s">
        <v>271</v>
      </c>
      <c r="B3" s="307"/>
      <c r="C3" s="307"/>
      <c r="D3" s="307"/>
    </row>
    <row r="4" spans="1:4" ht="13.5" customHeight="1">
      <c r="A4" s="88"/>
      <c r="B4" s="88"/>
      <c r="C4" s="88"/>
      <c r="D4" s="88"/>
    </row>
    <row r="5" spans="1:4" ht="16.5" customHeight="1">
      <c r="A5" s="305" t="s">
        <v>109</v>
      </c>
      <c r="B5" s="305"/>
      <c r="C5" s="305"/>
      <c r="D5" s="305"/>
    </row>
    <row r="6" spans="1:4" ht="13.5">
      <c r="A6" s="89" t="s">
        <v>110</v>
      </c>
      <c r="B6" s="90" t="s">
        <v>111</v>
      </c>
      <c r="C6" s="89" t="s">
        <v>112</v>
      </c>
      <c r="D6" s="89" t="s">
        <v>113</v>
      </c>
    </row>
    <row r="7" spans="1:4" ht="13.5">
      <c r="A7" s="91" t="s">
        <v>114</v>
      </c>
      <c r="B7" s="92" t="s">
        <v>115</v>
      </c>
      <c r="C7" s="93" t="s">
        <v>116</v>
      </c>
      <c r="D7" s="93" t="s">
        <v>117</v>
      </c>
    </row>
    <row r="8" spans="1:4" ht="13.5">
      <c r="A8" s="94" t="s">
        <v>118</v>
      </c>
      <c r="B8" s="95"/>
      <c r="C8" s="96"/>
      <c r="D8" s="96"/>
    </row>
    <row r="9" spans="1:4" ht="13.5">
      <c r="A9" s="97" t="s">
        <v>119</v>
      </c>
      <c r="B9" s="98">
        <v>463</v>
      </c>
      <c r="C9" s="99">
        <v>65</v>
      </c>
      <c r="D9" s="100">
        <f>B9/10*C9</f>
        <v>3009.5</v>
      </c>
    </row>
    <row r="10" spans="1:4" ht="13.5">
      <c r="A10" s="97" t="s">
        <v>120</v>
      </c>
      <c r="B10" s="98"/>
      <c r="C10" s="99">
        <v>104</v>
      </c>
      <c r="D10" s="100">
        <f>B10/10*C10</f>
        <v>0</v>
      </c>
    </row>
    <row r="11" spans="1:4" ht="13.5">
      <c r="A11" s="97" t="s">
        <v>121</v>
      </c>
      <c r="B11" s="98" t="s">
        <v>250</v>
      </c>
      <c r="C11" s="99">
        <v>60</v>
      </c>
      <c r="D11" s="100">
        <v>0</v>
      </c>
    </row>
    <row r="12" spans="1:4" ht="13.5">
      <c r="A12" s="97" t="s">
        <v>122</v>
      </c>
      <c r="B12" s="98" t="s">
        <v>250</v>
      </c>
      <c r="C12" s="99">
        <v>55</v>
      </c>
      <c r="D12" s="100">
        <v>0</v>
      </c>
    </row>
    <row r="13" spans="1:4" ht="13.5">
      <c r="A13" s="97" t="s">
        <v>123</v>
      </c>
      <c r="B13" s="98"/>
      <c r="C13" s="99">
        <v>60</v>
      </c>
      <c r="D13" s="100">
        <f aca="true" t="shared" si="0" ref="D13:D20">B13/10*C13</f>
        <v>0</v>
      </c>
    </row>
    <row r="14" spans="1:4" ht="13.5">
      <c r="A14" s="101" t="s">
        <v>124</v>
      </c>
      <c r="B14" s="98">
        <v>461</v>
      </c>
      <c r="C14" s="99"/>
      <c r="D14" s="102">
        <f>D9+D10+D11+D12+D13</f>
        <v>3009.5</v>
      </c>
    </row>
    <row r="15" spans="1:4" ht="13.5">
      <c r="A15" s="97" t="s">
        <v>125</v>
      </c>
      <c r="B15" s="103"/>
      <c r="C15" s="99">
        <v>15</v>
      </c>
      <c r="D15" s="100">
        <f t="shared" si="0"/>
        <v>0</v>
      </c>
    </row>
    <row r="16" spans="1:4" ht="13.5">
      <c r="A16" s="96" t="s">
        <v>126</v>
      </c>
      <c r="B16" s="104"/>
      <c r="C16" s="100">
        <v>3.5</v>
      </c>
      <c r="D16" s="100">
        <f>B16*C16/1000</f>
        <v>0</v>
      </c>
    </row>
    <row r="17" spans="1:4" ht="13.5">
      <c r="A17" s="96" t="s">
        <v>127</v>
      </c>
      <c r="B17" s="105"/>
      <c r="C17" s="100">
        <v>37.5</v>
      </c>
      <c r="D17" s="100">
        <f t="shared" si="0"/>
        <v>0</v>
      </c>
    </row>
    <row r="18" spans="1:4" ht="13.5">
      <c r="A18" s="96" t="s">
        <v>128</v>
      </c>
      <c r="B18" s="105"/>
      <c r="C18" s="100">
        <v>10</v>
      </c>
      <c r="D18" s="100">
        <f t="shared" si="0"/>
        <v>0</v>
      </c>
    </row>
    <row r="19" spans="1:4" ht="13.5">
      <c r="A19" s="96" t="s">
        <v>129</v>
      </c>
      <c r="B19" s="105"/>
      <c r="C19" s="100">
        <v>12</v>
      </c>
      <c r="D19" s="100">
        <f t="shared" si="0"/>
        <v>0</v>
      </c>
    </row>
    <row r="20" spans="1:4" ht="13.5">
      <c r="A20" s="96" t="s">
        <v>130</v>
      </c>
      <c r="B20" s="105"/>
      <c r="C20" s="100">
        <v>9</v>
      </c>
      <c r="D20" s="100">
        <f t="shared" si="0"/>
        <v>0</v>
      </c>
    </row>
    <row r="21" spans="1:4" ht="13.5">
      <c r="A21" s="94" t="s">
        <v>131</v>
      </c>
      <c r="B21" s="105"/>
      <c r="C21" s="100"/>
      <c r="D21" s="102">
        <f>D14+D15+D16+D17+D18+D19+D20</f>
        <v>3009.5</v>
      </c>
    </row>
    <row r="22" spans="1:4" ht="13.5">
      <c r="A22" s="106"/>
      <c r="B22" s="106"/>
      <c r="C22" s="106"/>
      <c r="D22" s="106"/>
    </row>
    <row r="23" spans="1:4" ht="15.75" customHeight="1">
      <c r="A23" s="305" t="s">
        <v>132</v>
      </c>
      <c r="B23" s="305"/>
      <c r="C23" s="305"/>
      <c r="D23" s="305"/>
    </row>
    <row r="24" spans="1:4" s="107" customFormat="1" ht="13.5">
      <c r="A24" s="89" t="s">
        <v>133</v>
      </c>
      <c r="B24" s="90" t="s">
        <v>111</v>
      </c>
      <c r="C24" s="89" t="s">
        <v>112</v>
      </c>
      <c r="D24" s="89" t="s">
        <v>113</v>
      </c>
    </row>
    <row r="25" spans="1:4" s="107" customFormat="1" ht="13.5">
      <c r="A25" s="91" t="s">
        <v>114</v>
      </c>
      <c r="B25" s="92" t="s">
        <v>115</v>
      </c>
      <c r="C25" s="93" t="s">
        <v>116</v>
      </c>
      <c r="D25" s="93" t="s">
        <v>117</v>
      </c>
    </row>
    <row r="26" spans="1:4" s="107" customFormat="1" ht="13.5">
      <c r="A26" s="94" t="s">
        <v>118</v>
      </c>
      <c r="B26" s="96"/>
      <c r="C26" s="96"/>
      <c r="D26" s="94"/>
    </row>
    <row r="27" spans="1:4" ht="13.5">
      <c r="A27" s="96" t="s">
        <v>119</v>
      </c>
      <c r="B27" s="105">
        <v>424</v>
      </c>
      <c r="C27" s="100">
        <v>65</v>
      </c>
      <c r="D27" s="100">
        <f>B27/10*C27</f>
        <v>2756</v>
      </c>
    </row>
    <row r="28" spans="1:4" ht="13.5">
      <c r="A28" s="96" t="s">
        <v>120</v>
      </c>
      <c r="B28" s="105">
        <v>27</v>
      </c>
      <c r="C28" s="100">
        <v>104</v>
      </c>
      <c r="D28" s="100">
        <f>B28/10*C28</f>
        <v>280.8</v>
      </c>
    </row>
    <row r="29" spans="1:4" ht="13.5">
      <c r="A29" s="96" t="s">
        <v>121</v>
      </c>
      <c r="B29" s="105">
        <v>12</v>
      </c>
      <c r="C29" s="100">
        <v>60</v>
      </c>
      <c r="D29" s="100">
        <f>B29/10*C29</f>
        <v>72</v>
      </c>
    </row>
    <row r="30" spans="1:4" ht="13.5">
      <c r="A30" s="96" t="s">
        <v>122</v>
      </c>
      <c r="B30" s="105">
        <v>122</v>
      </c>
      <c r="C30" s="100">
        <v>55</v>
      </c>
      <c r="D30" s="100">
        <v>6600</v>
      </c>
    </row>
    <row r="31" spans="1:4" ht="13.5">
      <c r="A31" s="96" t="s">
        <v>123</v>
      </c>
      <c r="B31" s="105" t="s">
        <v>250</v>
      </c>
      <c r="C31" s="100">
        <v>60</v>
      </c>
      <c r="D31" s="100" t="e">
        <f>B31/10*C31</f>
        <v>#VALUE!</v>
      </c>
    </row>
    <row r="32" spans="1:4" ht="13.5">
      <c r="A32" s="94" t="s">
        <v>124</v>
      </c>
      <c r="B32" s="102">
        <f>SUM(B27:B31)</f>
        <v>585</v>
      </c>
      <c r="C32" s="100"/>
      <c r="D32" s="102" t="s">
        <v>251</v>
      </c>
    </row>
    <row r="33" spans="1:4" ht="13.5">
      <c r="A33" s="96" t="s">
        <v>125</v>
      </c>
      <c r="B33" s="105" t="s">
        <v>250</v>
      </c>
      <c r="C33" s="100">
        <v>15</v>
      </c>
      <c r="D33" s="100" t="e">
        <f>B33/10*C33</f>
        <v>#VALUE!</v>
      </c>
    </row>
    <row r="34" spans="1:4" ht="13.5">
      <c r="A34" s="96" t="s">
        <v>126</v>
      </c>
      <c r="B34" s="105" t="s">
        <v>250</v>
      </c>
      <c r="C34" s="100">
        <v>3.5</v>
      </c>
      <c r="D34" s="100" t="e">
        <f>B34*C34/1000</f>
        <v>#VALUE!</v>
      </c>
    </row>
    <row r="35" spans="1:4" ht="13.5">
      <c r="A35" s="96" t="s">
        <v>127</v>
      </c>
      <c r="B35" s="105"/>
      <c r="C35" s="100">
        <v>37.5</v>
      </c>
      <c r="D35" s="100">
        <f>B35/10*C35</f>
        <v>0</v>
      </c>
    </row>
    <row r="36" spans="1:4" ht="13.5">
      <c r="A36" s="96" t="s">
        <v>128</v>
      </c>
      <c r="B36" s="105"/>
      <c r="C36" s="100">
        <v>10</v>
      </c>
      <c r="D36" s="100">
        <f>B36/10*C36</f>
        <v>0</v>
      </c>
    </row>
    <row r="37" spans="1:4" ht="13.5">
      <c r="A37" s="96" t="s">
        <v>129</v>
      </c>
      <c r="B37" s="105"/>
      <c r="C37" s="100">
        <v>12</v>
      </c>
      <c r="D37" s="100">
        <f>B37/10*C37</f>
        <v>0</v>
      </c>
    </row>
    <row r="38" spans="1:4" ht="13.5">
      <c r="A38" s="96" t="s">
        <v>130</v>
      </c>
      <c r="B38" s="105"/>
      <c r="C38" s="100">
        <v>9</v>
      </c>
      <c r="D38" s="100">
        <f>B38/10*C38</f>
        <v>0</v>
      </c>
    </row>
    <row r="39" spans="1:4" ht="13.5">
      <c r="A39" s="94" t="s">
        <v>131</v>
      </c>
      <c r="B39" s="105"/>
      <c r="C39" s="100"/>
      <c r="D39" s="108" t="e">
        <f>SUM(D32:D38)</f>
        <v>#VALUE!</v>
      </c>
    </row>
    <row r="41" spans="1:4" ht="15.75" customHeight="1">
      <c r="A41" s="305" t="s">
        <v>38</v>
      </c>
      <c r="B41" s="305"/>
      <c r="C41" s="305"/>
      <c r="D41" s="305"/>
    </row>
    <row r="42" spans="1:4" s="107" customFormat="1" ht="13.5">
      <c r="A42" s="89" t="s">
        <v>133</v>
      </c>
      <c r="B42" s="90" t="s">
        <v>111</v>
      </c>
      <c r="C42" s="89" t="s">
        <v>112</v>
      </c>
      <c r="D42" s="89" t="s">
        <v>113</v>
      </c>
    </row>
    <row r="43" spans="1:4" s="107" customFormat="1" ht="13.5">
      <c r="A43" s="91" t="s">
        <v>114</v>
      </c>
      <c r="B43" s="92" t="s">
        <v>115</v>
      </c>
      <c r="C43" s="93" t="s">
        <v>116</v>
      </c>
      <c r="D43" s="93" t="s">
        <v>117</v>
      </c>
    </row>
    <row r="44" spans="1:4" s="107" customFormat="1" ht="13.5">
      <c r="A44" s="94" t="s">
        <v>118</v>
      </c>
      <c r="B44" s="96"/>
      <c r="C44" s="96"/>
      <c r="D44" s="94"/>
    </row>
    <row r="45" spans="1:4" ht="13.5">
      <c r="A45" s="96" t="s">
        <v>119</v>
      </c>
      <c r="B45" s="105">
        <v>101</v>
      </c>
      <c r="C45" s="100">
        <v>65</v>
      </c>
      <c r="D45" s="100">
        <f>B45/10*C45</f>
        <v>656.5</v>
      </c>
    </row>
    <row r="46" spans="1:4" ht="13.5">
      <c r="A46" s="96" t="s">
        <v>120</v>
      </c>
      <c r="B46" s="105" t="s">
        <v>250</v>
      </c>
      <c r="C46" s="100">
        <v>104</v>
      </c>
      <c r="D46" s="100" t="e">
        <f>B46/10*C46</f>
        <v>#VALUE!</v>
      </c>
    </row>
    <row r="47" spans="1:4" ht="13.5">
      <c r="A47" s="96" t="s">
        <v>121</v>
      </c>
      <c r="B47" s="105">
        <v>12</v>
      </c>
      <c r="C47" s="100">
        <v>60</v>
      </c>
      <c r="D47" s="100">
        <v>780</v>
      </c>
    </row>
    <row r="48" spans="1:4" ht="13.5">
      <c r="A48" s="96" t="s">
        <v>122</v>
      </c>
      <c r="B48" s="105" t="s">
        <v>250</v>
      </c>
      <c r="C48" s="100">
        <v>55</v>
      </c>
      <c r="D48" s="100" t="e">
        <f>B48/10*C48</f>
        <v>#VALUE!</v>
      </c>
    </row>
    <row r="49" spans="1:4" ht="13.5">
      <c r="A49" s="96" t="s">
        <v>123</v>
      </c>
      <c r="B49" s="105" t="s">
        <v>250</v>
      </c>
      <c r="C49" s="100">
        <v>60</v>
      </c>
      <c r="D49" s="100" t="e">
        <f>B49/10*C49</f>
        <v>#VALUE!</v>
      </c>
    </row>
    <row r="50" spans="1:4" ht="13.5">
      <c r="A50" s="94" t="s">
        <v>124</v>
      </c>
      <c r="B50" s="102">
        <f>SUM(B45:B49)</f>
        <v>113</v>
      </c>
      <c r="C50" s="100"/>
      <c r="D50" s="102" t="s">
        <v>252</v>
      </c>
    </row>
    <row r="51" spans="1:4" ht="13.5">
      <c r="A51" s="96" t="s">
        <v>125</v>
      </c>
      <c r="B51" s="105" t="s">
        <v>250</v>
      </c>
      <c r="C51" s="100">
        <v>15</v>
      </c>
      <c r="D51" s="100" t="e">
        <f>B51/10*C51</f>
        <v>#VALUE!</v>
      </c>
    </row>
    <row r="52" spans="1:4" ht="13.5">
      <c r="A52" s="96" t="s">
        <v>126</v>
      </c>
      <c r="B52" s="105" t="s">
        <v>250</v>
      </c>
      <c r="C52" s="100">
        <v>3.5</v>
      </c>
      <c r="D52" s="100" t="e">
        <f>B52*C52/1000</f>
        <v>#VALUE!</v>
      </c>
    </row>
    <row r="53" spans="1:4" ht="13.5">
      <c r="A53" s="96" t="s">
        <v>127</v>
      </c>
      <c r="B53" s="105"/>
      <c r="C53" s="100">
        <v>37.5</v>
      </c>
      <c r="D53" s="100">
        <f>B53/10*C53</f>
        <v>0</v>
      </c>
    </row>
    <row r="54" spans="1:4" ht="13.5">
      <c r="A54" s="96" t="s">
        <v>128</v>
      </c>
      <c r="B54" s="105"/>
      <c r="C54" s="100">
        <v>10</v>
      </c>
      <c r="D54" s="100">
        <f>B54/10*C54</f>
        <v>0</v>
      </c>
    </row>
    <row r="55" spans="1:4" ht="13.5">
      <c r="A55" s="96" t="s">
        <v>129</v>
      </c>
      <c r="B55" s="105"/>
      <c r="C55" s="100">
        <v>12</v>
      </c>
      <c r="D55" s="100">
        <f>B55/10*C55</f>
        <v>0</v>
      </c>
    </row>
    <row r="56" spans="1:4" ht="13.5">
      <c r="A56" s="96" t="s">
        <v>130</v>
      </c>
      <c r="B56" s="105"/>
      <c r="C56" s="100">
        <v>9</v>
      </c>
      <c r="D56" s="100">
        <f>B56/10*C56</f>
        <v>0</v>
      </c>
    </row>
    <row r="57" spans="1:4" ht="13.5">
      <c r="A57" s="94" t="s">
        <v>131</v>
      </c>
      <c r="B57" s="105"/>
      <c r="C57" s="100"/>
      <c r="D57" s="102" t="e">
        <f>D50+D51+D52+D53+D54+D55+D56</f>
        <v>#VALUE!</v>
      </c>
    </row>
    <row r="59" spans="1:4" ht="15.75" customHeight="1">
      <c r="A59" s="305" t="s">
        <v>134</v>
      </c>
      <c r="B59" s="305"/>
      <c r="C59" s="305"/>
      <c r="D59" s="305"/>
    </row>
    <row r="60" spans="1:4" s="107" customFormat="1" ht="13.5">
      <c r="A60" s="89" t="s">
        <v>133</v>
      </c>
      <c r="B60" s="90" t="s">
        <v>111</v>
      </c>
      <c r="C60" s="89" t="s">
        <v>112</v>
      </c>
      <c r="D60" s="89" t="s">
        <v>113</v>
      </c>
    </row>
    <row r="61" spans="1:4" s="107" customFormat="1" ht="13.5">
      <c r="A61" s="91" t="s">
        <v>114</v>
      </c>
      <c r="B61" s="92" t="s">
        <v>115</v>
      </c>
      <c r="C61" s="93" t="s">
        <v>116</v>
      </c>
      <c r="D61" s="93" t="s">
        <v>117</v>
      </c>
    </row>
    <row r="62" spans="1:4" s="107" customFormat="1" ht="13.5">
      <c r="A62" s="94" t="s">
        <v>118</v>
      </c>
      <c r="B62" s="96"/>
      <c r="C62" s="96"/>
      <c r="D62" s="94"/>
    </row>
    <row r="63" spans="1:4" ht="13.5">
      <c r="A63" s="96" t="s">
        <v>119</v>
      </c>
      <c r="B63" s="105" t="s">
        <v>250</v>
      </c>
      <c r="C63" s="100">
        <v>65</v>
      </c>
      <c r="D63" s="100" t="s">
        <v>250</v>
      </c>
    </row>
    <row r="64" spans="1:4" ht="13.5">
      <c r="A64" s="96" t="s">
        <v>120</v>
      </c>
      <c r="B64" s="105"/>
      <c r="C64" s="100">
        <v>104</v>
      </c>
      <c r="D64" s="100">
        <f>B64/10*C64</f>
        <v>0</v>
      </c>
    </row>
    <row r="65" spans="1:4" ht="13.5">
      <c r="A65" s="96" t="s">
        <v>121</v>
      </c>
      <c r="B65" s="105"/>
      <c r="C65" s="100">
        <v>60</v>
      </c>
      <c r="D65" s="100">
        <f>B65/10*C65</f>
        <v>0</v>
      </c>
    </row>
    <row r="66" spans="1:4" ht="13.5">
      <c r="A66" s="96" t="s">
        <v>122</v>
      </c>
      <c r="B66" s="105"/>
      <c r="C66" s="100">
        <v>55</v>
      </c>
      <c r="D66" s="100">
        <f>B66/10*C66</f>
        <v>0</v>
      </c>
    </row>
    <row r="67" spans="1:4" ht="13.5">
      <c r="A67" s="96" t="s">
        <v>123</v>
      </c>
      <c r="B67" s="105"/>
      <c r="C67" s="100">
        <v>60</v>
      </c>
      <c r="D67" s="100">
        <f>B67/10*C67</f>
        <v>0</v>
      </c>
    </row>
    <row r="68" spans="1:4" ht="13.5">
      <c r="A68" s="94" t="s">
        <v>124</v>
      </c>
      <c r="B68" s="102"/>
      <c r="C68" s="100"/>
      <c r="D68" s="102" t="e">
        <f>D63+D64+D65+D66+D67</f>
        <v>#VALUE!</v>
      </c>
    </row>
    <row r="69" spans="1:4" ht="13.5">
      <c r="A69" s="96" t="s">
        <v>125</v>
      </c>
      <c r="B69" s="105"/>
      <c r="C69" s="100">
        <v>15</v>
      </c>
      <c r="D69" s="100">
        <f>B69/10*C69</f>
        <v>0</v>
      </c>
    </row>
    <row r="70" spans="1:4" ht="13.5">
      <c r="A70" s="96" t="s">
        <v>126</v>
      </c>
      <c r="B70" s="105"/>
      <c r="C70" s="100">
        <v>3.5</v>
      </c>
      <c r="D70" s="100">
        <f>B70*C70/1000</f>
        <v>0</v>
      </c>
    </row>
    <row r="71" spans="1:4" ht="13.5">
      <c r="A71" s="96" t="s">
        <v>127</v>
      </c>
      <c r="B71" s="105"/>
      <c r="C71" s="100">
        <v>37.5</v>
      </c>
      <c r="D71" s="100">
        <f>B71/10*C71</f>
        <v>0</v>
      </c>
    </row>
    <row r="72" spans="1:4" ht="13.5">
      <c r="A72" s="96" t="s">
        <v>128</v>
      </c>
      <c r="B72" s="105"/>
      <c r="C72" s="100">
        <v>10</v>
      </c>
      <c r="D72" s="100">
        <f>B72/10*C72</f>
        <v>0</v>
      </c>
    </row>
    <row r="73" spans="1:4" ht="13.5">
      <c r="A73" s="96" t="s">
        <v>129</v>
      </c>
      <c r="B73" s="105"/>
      <c r="C73" s="100">
        <v>12</v>
      </c>
      <c r="D73" s="100">
        <f>B73/10*C73</f>
        <v>0</v>
      </c>
    </row>
    <row r="74" spans="1:4" ht="13.5">
      <c r="A74" s="96" t="s">
        <v>130</v>
      </c>
      <c r="B74" s="105"/>
      <c r="C74" s="100">
        <v>9</v>
      </c>
      <c r="D74" s="100">
        <f>B74/10*C74</f>
        <v>0</v>
      </c>
    </row>
    <row r="75" spans="1:4" ht="13.5">
      <c r="A75" s="94" t="s">
        <v>131</v>
      </c>
      <c r="B75" s="105"/>
      <c r="C75" s="100"/>
      <c r="D75" s="102" t="e">
        <f>D68+D69+D70+D71+D72+D73+D74</f>
        <v>#VALUE!</v>
      </c>
    </row>
    <row r="77" spans="1:4" ht="17.25">
      <c r="A77" s="305" t="s">
        <v>135</v>
      </c>
      <c r="B77" s="305"/>
      <c r="C77" s="305"/>
      <c r="D77" s="305"/>
    </row>
    <row r="78" spans="1:4" s="107" customFormat="1" ht="13.5">
      <c r="A78" s="89" t="s">
        <v>133</v>
      </c>
      <c r="B78" s="90" t="s">
        <v>111</v>
      </c>
      <c r="C78" s="89" t="s">
        <v>112</v>
      </c>
      <c r="D78" s="89" t="s">
        <v>113</v>
      </c>
    </row>
    <row r="79" spans="1:4" s="107" customFormat="1" ht="13.5">
      <c r="A79" s="91" t="s">
        <v>114</v>
      </c>
      <c r="B79" s="92" t="s">
        <v>115</v>
      </c>
      <c r="C79" s="93" t="s">
        <v>116</v>
      </c>
      <c r="D79" s="93" t="s">
        <v>117</v>
      </c>
    </row>
    <row r="80" spans="1:4" s="107" customFormat="1" ht="13.5">
      <c r="A80" s="94" t="s">
        <v>118</v>
      </c>
      <c r="B80" s="94"/>
      <c r="C80" s="94"/>
      <c r="D80" s="94"/>
    </row>
    <row r="81" spans="1:4" ht="13.5">
      <c r="A81" s="96" t="s">
        <v>119</v>
      </c>
      <c r="B81" s="100">
        <v>1019</v>
      </c>
      <c r="C81" s="100">
        <v>65</v>
      </c>
      <c r="D81" s="100">
        <f>B81/10*C81</f>
        <v>6623.5</v>
      </c>
    </row>
    <row r="82" spans="1:4" ht="13.5">
      <c r="A82" s="96" t="s">
        <v>120</v>
      </c>
      <c r="B82" s="100" t="e">
        <f>B64+B46+B28+B10</f>
        <v>#VALUE!</v>
      </c>
      <c r="C82" s="100">
        <v>104</v>
      </c>
      <c r="D82" s="100" t="e">
        <f>B82/10*C82</f>
        <v>#VALUE!</v>
      </c>
    </row>
    <row r="83" spans="1:4" ht="13.5">
      <c r="A83" s="96" t="s">
        <v>121</v>
      </c>
      <c r="B83" s="100">
        <v>13</v>
      </c>
      <c r="C83" s="100">
        <v>60</v>
      </c>
      <c r="D83" s="100">
        <v>780</v>
      </c>
    </row>
    <row r="84" spans="1:4" ht="13.5">
      <c r="A84" s="96" t="s">
        <v>122</v>
      </c>
      <c r="B84" s="100">
        <v>120</v>
      </c>
      <c r="C84" s="100">
        <v>55</v>
      </c>
      <c r="D84" s="100">
        <v>6600</v>
      </c>
    </row>
    <row r="85" spans="1:4" ht="13.5">
      <c r="A85" s="96" t="s">
        <v>123</v>
      </c>
      <c r="B85" s="100" t="e">
        <f>B67+B49+B31+B13</f>
        <v>#VALUE!</v>
      </c>
      <c r="C85" s="100">
        <v>60</v>
      </c>
      <c r="D85" s="100" t="e">
        <f>B85/10*C85</f>
        <v>#VALUE!</v>
      </c>
    </row>
    <row r="86" spans="1:4" ht="13.5">
      <c r="A86" s="94" t="s">
        <v>124</v>
      </c>
      <c r="B86" s="102" t="e">
        <f>SUM(B81:B85)</f>
        <v>#VALUE!</v>
      </c>
      <c r="C86" s="100"/>
      <c r="D86" s="102" t="s">
        <v>253</v>
      </c>
    </row>
    <row r="87" spans="1:4" ht="13.5">
      <c r="A87" s="96" t="s">
        <v>125</v>
      </c>
      <c r="B87" s="100" t="e">
        <f aca="true" t="shared" si="1" ref="B87:B92">B69+B51+B33+B15</f>
        <v>#VALUE!</v>
      </c>
      <c r="C87" s="100">
        <v>15</v>
      </c>
      <c r="D87" s="100" t="e">
        <f>B87/10*C87</f>
        <v>#VALUE!</v>
      </c>
    </row>
    <row r="88" spans="1:4" ht="13.5">
      <c r="A88" s="96" t="s">
        <v>126</v>
      </c>
      <c r="B88" s="100" t="e">
        <f t="shared" si="1"/>
        <v>#VALUE!</v>
      </c>
      <c r="C88" s="100">
        <v>3.5</v>
      </c>
      <c r="D88" s="100" t="e">
        <f>B88*C88/1000</f>
        <v>#VALUE!</v>
      </c>
    </row>
    <row r="89" spans="1:4" ht="13.5">
      <c r="A89" s="96" t="s">
        <v>127</v>
      </c>
      <c r="B89" s="100">
        <f t="shared" si="1"/>
        <v>0</v>
      </c>
      <c r="C89" s="100">
        <v>37.5</v>
      </c>
      <c r="D89" s="100">
        <f>B89/10*C89</f>
        <v>0</v>
      </c>
    </row>
    <row r="90" spans="1:4" ht="13.5">
      <c r="A90" s="96" t="s">
        <v>128</v>
      </c>
      <c r="B90" s="100">
        <f t="shared" si="1"/>
        <v>0</v>
      </c>
      <c r="C90" s="100">
        <v>10</v>
      </c>
      <c r="D90" s="100">
        <f>B90/10*C90</f>
        <v>0</v>
      </c>
    </row>
    <row r="91" spans="1:4" ht="13.5">
      <c r="A91" s="96" t="s">
        <v>129</v>
      </c>
      <c r="B91" s="100">
        <f t="shared" si="1"/>
        <v>0</v>
      </c>
      <c r="C91" s="100">
        <v>12</v>
      </c>
      <c r="D91" s="100">
        <f>B91/10*C91</f>
        <v>0</v>
      </c>
    </row>
    <row r="92" spans="1:4" ht="13.5">
      <c r="A92" s="96" t="s">
        <v>130</v>
      </c>
      <c r="B92" s="100">
        <f t="shared" si="1"/>
        <v>0</v>
      </c>
      <c r="C92" s="100">
        <v>9</v>
      </c>
      <c r="D92" s="100">
        <f>B92/10*C92</f>
        <v>0</v>
      </c>
    </row>
    <row r="93" spans="1:4" ht="13.5">
      <c r="A93" s="94" t="s">
        <v>131</v>
      </c>
      <c r="B93" s="100"/>
      <c r="C93" s="100"/>
      <c r="D93" s="108" t="e">
        <f>D86+D87+D88+D89+D90+D91+D92</f>
        <v>#VALUE!</v>
      </c>
    </row>
    <row r="95" ht="12.75">
      <c r="A95" s="86" t="s">
        <v>272</v>
      </c>
    </row>
    <row r="97" spans="1:3" ht="12.75">
      <c r="A97" s="109" t="s">
        <v>149</v>
      </c>
      <c r="B97" s="119"/>
      <c r="C97" s="118" t="s">
        <v>256</v>
      </c>
    </row>
    <row r="98" spans="1:4" ht="12.75">
      <c r="A98" s="109" t="s">
        <v>206</v>
      </c>
      <c r="C98" s="118"/>
      <c r="D98" s="110"/>
    </row>
    <row r="99" ht="12.75">
      <c r="D99" s="111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8"/>
  <sheetViews>
    <sheetView zoomScalePageLayoutView="0" workbookViewId="0" topLeftCell="A16">
      <selection activeCell="F49" sqref="F4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4.25">
      <c r="A1" s="295"/>
      <c r="B1" s="281"/>
      <c r="C1" s="281"/>
      <c r="D1" s="281"/>
      <c r="E1" s="281"/>
      <c r="F1" s="281"/>
      <c r="G1" s="281"/>
      <c r="H1" s="281"/>
      <c r="I1" s="281"/>
    </row>
    <row r="2" spans="1:9" ht="14.25">
      <c r="A2" s="296" t="s">
        <v>0</v>
      </c>
      <c r="B2" s="296"/>
      <c r="C2" s="296"/>
      <c r="D2" s="296"/>
      <c r="E2" s="296"/>
      <c r="F2" s="296"/>
      <c r="G2" s="296"/>
      <c r="H2" s="296"/>
      <c r="I2" s="296"/>
    </row>
    <row r="3" spans="1:9" ht="14.25">
      <c r="A3" s="296" t="s">
        <v>273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317" t="s">
        <v>1</v>
      </c>
      <c r="B5" s="319" t="s">
        <v>2</v>
      </c>
      <c r="C5" s="4" t="s">
        <v>3</v>
      </c>
      <c r="D5" s="4" t="s">
        <v>259</v>
      </c>
      <c r="E5" s="11" t="s">
        <v>264</v>
      </c>
      <c r="F5" s="4" t="s">
        <v>275</v>
      </c>
      <c r="G5" s="14" t="s">
        <v>4</v>
      </c>
      <c r="H5" s="14" t="s">
        <v>4</v>
      </c>
      <c r="I5" s="15" t="s">
        <v>4</v>
      </c>
    </row>
    <row r="6" spans="1:9" ht="32.25" thickBot="1">
      <c r="A6" s="318"/>
      <c r="B6" s="320"/>
      <c r="C6" s="33" t="s">
        <v>155</v>
      </c>
      <c r="D6" s="33" t="s">
        <v>258</v>
      </c>
      <c r="E6" s="34" t="s">
        <v>274</v>
      </c>
      <c r="F6" s="33" t="s">
        <v>274</v>
      </c>
      <c r="G6" s="35" t="s">
        <v>276</v>
      </c>
      <c r="H6" s="35" t="s">
        <v>277</v>
      </c>
      <c r="I6" s="36" t="s">
        <v>278</v>
      </c>
    </row>
    <row r="7" spans="1:9" ht="27">
      <c r="A7" s="311">
        <v>1</v>
      </c>
      <c r="B7" s="37" t="s">
        <v>5</v>
      </c>
      <c r="C7" s="38">
        <v>1440</v>
      </c>
      <c r="D7" s="267">
        <v>1084</v>
      </c>
      <c r="E7" s="38">
        <v>1080</v>
      </c>
      <c r="F7" s="267">
        <v>1078</v>
      </c>
      <c r="G7" s="40">
        <f>F7/E7*100</f>
        <v>99.81481481481481</v>
      </c>
      <c r="H7" s="41">
        <f>F7/D7*100</f>
        <v>99.44649446494465</v>
      </c>
      <c r="I7" s="42">
        <f>F7/C7*100</f>
        <v>74.86111111111111</v>
      </c>
    </row>
    <row r="8" spans="1:9" ht="14.25">
      <c r="A8" s="313"/>
      <c r="B8" s="7" t="s">
        <v>6</v>
      </c>
      <c r="C8" s="6">
        <v>-2</v>
      </c>
      <c r="D8" s="181">
        <v>0</v>
      </c>
      <c r="E8" s="6">
        <v>0</v>
      </c>
      <c r="F8" s="181">
        <v>-1</v>
      </c>
      <c r="G8" s="16" t="e">
        <f>F8/E8*100</f>
        <v>#DIV/0!</v>
      </c>
      <c r="H8" s="17" t="e">
        <f aca="true" t="shared" si="0" ref="H8:H74">F8/D8*100</f>
        <v>#DIV/0!</v>
      </c>
      <c r="I8" s="43">
        <f aca="true" t="shared" si="1" ref="I8:I74">F8/C8*100</f>
        <v>50</v>
      </c>
    </row>
    <row r="9" spans="1:9" ht="14.25">
      <c r="A9" s="313"/>
      <c r="B9" s="29" t="s">
        <v>104</v>
      </c>
      <c r="C9" s="30">
        <v>0</v>
      </c>
      <c r="D9" s="181">
        <v>0</v>
      </c>
      <c r="E9" s="30">
        <v>0</v>
      </c>
      <c r="F9" s="181">
        <v>0</v>
      </c>
      <c r="G9" s="16" t="e">
        <f>F9/E9*100</f>
        <v>#DIV/0!</v>
      </c>
      <c r="H9" s="17" t="e">
        <f>F9/D9*100</f>
        <v>#DIV/0!</v>
      </c>
      <c r="I9" s="43" t="e">
        <f>F9/C9*100</f>
        <v>#DIV/0!</v>
      </c>
    </row>
    <row r="10" spans="1:9" ht="15" thickBot="1">
      <c r="A10" s="312"/>
      <c r="B10" s="44" t="s">
        <v>7</v>
      </c>
      <c r="C10" s="45">
        <v>5</v>
      </c>
      <c r="D10" s="243">
        <v>0</v>
      </c>
      <c r="E10" s="45">
        <v>1</v>
      </c>
      <c r="F10" s="243">
        <v>1</v>
      </c>
      <c r="G10" s="46">
        <f aca="true" t="shared" si="2" ref="G10:G75">F10/E10*100</f>
        <v>100</v>
      </c>
      <c r="H10" s="47" t="e">
        <f t="shared" si="0"/>
        <v>#DIV/0!</v>
      </c>
      <c r="I10" s="48">
        <f t="shared" si="1"/>
        <v>20</v>
      </c>
    </row>
    <row r="11" spans="1:9" ht="14.25">
      <c r="A11" s="311">
        <v>2</v>
      </c>
      <c r="B11" s="49" t="s">
        <v>8</v>
      </c>
      <c r="C11" s="38">
        <v>523</v>
      </c>
      <c r="D11" s="268">
        <v>738</v>
      </c>
      <c r="E11" s="38">
        <v>736</v>
      </c>
      <c r="F11" s="268">
        <v>735</v>
      </c>
      <c r="G11" s="40">
        <f t="shared" si="2"/>
        <v>99.86413043478261</v>
      </c>
      <c r="H11" s="41">
        <f t="shared" si="0"/>
        <v>99.59349593495935</v>
      </c>
      <c r="I11" s="42">
        <f t="shared" si="1"/>
        <v>140.53537284894838</v>
      </c>
    </row>
    <row r="12" spans="1:9" ht="14.25">
      <c r="A12" s="313"/>
      <c r="B12" s="7" t="s">
        <v>9</v>
      </c>
      <c r="C12" s="6">
        <v>330</v>
      </c>
      <c r="D12" s="181">
        <v>703</v>
      </c>
      <c r="E12" s="6">
        <v>704</v>
      </c>
      <c r="F12" s="181">
        <v>703</v>
      </c>
      <c r="G12" s="16">
        <f t="shared" si="2"/>
        <v>99.85795454545455</v>
      </c>
      <c r="H12" s="17">
        <f t="shared" si="0"/>
        <v>100</v>
      </c>
      <c r="I12" s="43">
        <f t="shared" si="1"/>
        <v>213.03030303030303</v>
      </c>
    </row>
    <row r="13" spans="1:9" ht="15" thickBot="1">
      <c r="A13" s="313"/>
      <c r="B13" s="7" t="s">
        <v>10</v>
      </c>
      <c r="C13" s="6">
        <v>224</v>
      </c>
      <c r="D13" s="181">
        <v>20</v>
      </c>
      <c r="E13" s="6">
        <v>18</v>
      </c>
      <c r="F13" s="181">
        <v>21</v>
      </c>
      <c r="G13" s="16">
        <f t="shared" si="2"/>
        <v>116.66666666666667</v>
      </c>
      <c r="H13" s="17">
        <f t="shared" si="0"/>
        <v>105</v>
      </c>
      <c r="I13" s="43">
        <f t="shared" si="1"/>
        <v>9.375</v>
      </c>
    </row>
    <row r="14" spans="1:12" ht="14.25">
      <c r="A14" s="313"/>
      <c r="B14" s="7" t="s">
        <v>11</v>
      </c>
      <c r="C14" s="6">
        <v>10</v>
      </c>
      <c r="D14" s="181">
        <v>8</v>
      </c>
      <c r="E14" s="6">
        <v>15</v>
      </c>
      <c r="F14" s="181">
        <v>14</v>
      </c>
      <c r="G14" s="16">
        <f t="shared" si="2"/>
        <v>93.33333333333333</v>
      </c>
      <c r="H14" s="17">
        <f t="shared" si="0"/>
        <v>175</v>
      </c>
      <c r="I14" s="43">
        <f t="shared" si="1"/>
        <v>140</v>
      </c>
      <c r="L14" s="267"/>
    </row>
    <row r="15" spans="1:9" ht="27">
      <c r="A15" s="313"/>
      <c r="B15" s="8" t="s">
        <v>12</v>
      </c>
      <c r="C15" s="6">
        <v>340</v>
      </c>
      <c r="D15" s="145">
        <f>D12+D14</f>
        <v>711</v>
      </c>
      <c r="E15" s="6">
        <v>708</v>
      </c>
      <c r="F15" s="145">
        <v>708</v>
      </c>
      <c r="G15" s="16">
        <f t="shared" si="2"/>
        <v>100</v>
      </c>
      <c r="H15" s="17">
        <f t="shared" si="0"/>
        <v>99.57805907172997</v>
      </c>
      <c r="I15" s="43">
        <f t="shared" si="1"/>
        <v>208.23529411764707</v>
      </c>
    </row>
    <row r="16" spans="1:9" ht="27">
      <c r="A16" s="313"/>
      <c r="B16" s="19" t="s">
        <v>13</v>
      </c>
      <c r="C16" s="20">
        <f>C14/C15</f>
        <v>0.029411764705882353</v>
      </c>
      <c r="D16" s="205">
        <f>D14/D15</f>
        <v>0.011251758087201125</v>
      </c>
      <c r="E16" s="20">
        <f>E14/E15</f>
        <v>0.0211864406779661</v>
      </c>
      <c r="F16" s="205">
        <f>F14/F15</f>
        <v>0.01977401129943503</v>
      </c>
      <c r="G16" s="16">
        <f t="shared" si="2"/>
        <v>93.33333333333334</v>
      </c>
      <c r="H16" s="17">
        <f t="shared" si="0"/>
        <v>175.74152542372883</v>
      </c>
      <c r="I16" s="43">
        <f t="shared" si="1"/>
        <v>67.2316384180791</v>
      </c>
    </row>
    <row r="17" spans="1:9" ht="15" thickBot="1">
      <c r="A17" s="312"/>
      <c r="B17" s="50" t="s">
        <v>14</v>
      </c>
      <c r="C17" s="51">
        <f>C13/C15</f>
        <v>0.6588235294117647</v>
      </c>
      <c r="D17" s="209">
        <f>D13/D15</f>
        <v>0.02812939521800281</v>
      </c>
      <c r="E17" s="51">
        <v>0.0266</v>
      </c>
      <c r="F17" s="209">
        <f>F13/F15</f>
        <v>0.029661016949152543</v>
      </c>
      <c r="G17" s="46">
        <f t="shared" si="2"/>
        <v>111.50758251561108</v>
      </c>
      <c r="H17" s="47">
        <f t="shared" si="0"/>
        <v>105.44491525423729</v>
      </c>
      <c r="I17" s="48">
        <f t="shared" si="1"/>
        <v>4.502118644067797</v>
      </c>
    </row>
    <row r="18" spans="1:9" ht="14.25">
      <c r="A18" s="311">
        <v>3</v>
      </c>
      <c r="B18" s="49" t="s">
        <v>15</v>
      </c>
      <c r="C18" s="38">
        <v>19453</v>
      </c>
      <c r="D18" s="267">
        <v>63254.4</v>
      </c>
      <c r="E18" s="267">
        <v>72400</v>
      </c>
      <c r="F18" s="267">
        <v>71679.9</v>
      </c>
      <c r="G18" s="40">
        <f t="shared" si="2"/>
        <v>99.00538674033147</v>
      </c>
      <c r="H18" s="41">
        <f t="shared" si="0"/>
        <v>113.32002200637426</v>
      </c>
      <c r="I18" s="42">
        <f t="shared" si="1"/>
        <v>368.4773556777875</v>
      </c>
    </row>
    <row r="19" spans="1:9" ht="39.75" thickBot="1">
      <c r="A19" s="312"/>
      <c r="B19" s="52" t="s">
        <v>16</v>
      </c>
      <c r="C19" s="53">
        <f>C18/C12/6*1000</f>
        <v>9824.747474747473</v>
      </c>
      <c r="D19" s="212">
        <f>D18/D12/6*1000</f>
        <v>14996.301564722617</v>
      </c>
      <c r="E19" s="53">
        <v>16800</v>
      </c>
      <c r="F19" s="212">
        <f>F18/F12/6*1000</f>
        <v>16993.812233285917</v>
      </c>
      <c r="G19" s="46"/>
      <c r="H19" s="47">
        <f t="shared" si="0"/>
        <v>113.32002200637426</v>
      </c>
      <c r="I19" s="48">
        <f t="shared" si="1"/>
        <v>172.96945572357026</v>
      </c>
    </row>
    <row r="20" spans="1:9" ht="27">
      <c r="A20" s="311">
        <v>4</v>
      </c>
      <c r="B20" s="37" t="s">
        <v>20</v>
      </c>
      <c r="C20" s="38">
        <v>21654</v>
      </c>
      <c r="D20" s="39">
        <v>79790</v>
      </c>
      <c r="E20" s="38">
        <v>85211</v>
      </c>
      <c r="F20" s="39">
        <v>86324</v>
      </c>
      <c r="G20" s="40">
        <f t="shared" si="2"/>
        <v>101.30616939127577</v>
      </c>
      <c r="H20" s="41">
        <f t="shared" si="0"/>
        <v>108.18899611480136</v>
      </c>
      <c r="I20" s="42">
        <f t="shared" si="1"/>
        <v>398.6515193497737</v>
      </c>
    </row>
    <row r="21" spans="1:9" ht="15" thickBot="1">
      <c r="A21" s="312"/>
      <c r="B21" s="54" t="s">
        <v>17</v>
      </c>
      <c r="C21" s="55">
        <f>C20/C7/6*1000</f>
        <v>2506.25</v>
      </c>
      <c r="D21" s="215">
        <f>D20/D7/6*1000</f>
        <v>12267.835178351783</v>
      </c>
      <c r="E21" s="55">
        <f>E20/E7/6*1000</f>
        <v>13149.845679012345</v>
      </c>
      <c r="F21" s="215">
        <f>F20/F7/6*1000</f>
        <v>13346.320346320346</v>
      </c>
      <c r="G21" s="46">
        <f t="shared" si="2"/>
        <v>101.49412146806849</v>
      </c>
      <c r="H21" s="47">
        <f t="shared" si="0"/>
        <v>108.79116121377056</v>
      </c>
      <c r="I21" s="56">
        <f t="shared" si="1"/>
        <v>532.5215100776198</v>
      </c>
    </row>
    <row r="22" spans="1:9" ht="39.75">
      <c r="A22" s="311">
        <v>5</v>
      </c>
      <c r="B22" s="57" t="s">
        <v>18</v>
      </c>
      <c r="C22" s="38">
        <v>160</v>
      </c>
      <c r="D22" s="267">
        <v>34</v>
      </c>
      <c r="E22" s="38">
        <v>33</v>
      </c>
      <c r="F22" s="267">
        <v>34</v>
      </c>
      <c r="G22" s="40">
        <f t="shared" si="2"/>
        <v>103.03030303030303</v>
      </c>
      <c r="H22" s="41">
        <f t="shared" si="0"/>
        <v>100</v>
      </c>
      <c r="I22" s="58">
        <f t="shared" si="1"/>
        <v>21.25</v>
      </c>
    </row>
    <row r="23" spans="1:9" ht="27" thickBot="1">
      <c r="A23" s="312"/>
      <c r="B23" s="59" t="s">
        <v>21</v>
      </c>
      <c r="C23" s="53">
        <f>C22/C7*100</f>
        <v>11.11111111111111</v>
      </c>
      <c r="D23" s="212">
        <f>D22/D7*100</f>
        <v>3.136531365313653</v>
      </c>
      <c r="E23" s="53">
        <v>3.1</v>
      </c>
      <c r="F23" s="212">
        <f>F22/F7*100</f>
        <v>3.153988868274583</v>
      </c>
      <c r="G23" s="46">
        <f t="shared" si="2"/>
        <v>101.7415763959543</v>
      </c>
      <c r="H23" s="47">
        <f t="shared" si="0"/>
        <v>100.556586270872</v>
      </c>
      <c r="I23" s="56">
        <f t="shared" si="1"/>
        <v>28.385899814471248</v>
      </c>
    </row>
    <row r="24" spans="1:9" ht="36.75" customHeight="1">
      <c r="A24" s="314">
        <v>6</v>
      </c>
      <c r="B24" s="72" t="s">
        <v>19</v>
      </c>
      <c r="C24" s="138"/>
      <c r="D24" s="136"/>
      <c r="E24" s="138"/>
      <c r="F24" s="136"/>
      <c r="G24" s="40"/>
      <c r="H24" s="41"/>
      <c r="I24" s="58"/>
    </row>
    <row r="25" spans="1:9" ht="14.25">
      <c r="A25" s="315"/>
      <c r="B25" s="9" t="s">
        <v>23</v>
      </c>
      <c r="C25" s="6"/>
      <c r="D25" s="222"/>
      <c r="E25" s="6">
        <v>9</v>
      </c>
      <c r="F25" s="222">
        <v>11</v>
      </c>
      <c r="G25" s="16">
        <f t="shared" si="2"/>
        <v>122.22222222222223</v>
      </c>
      <c r="H25" s="17" t="e">
        <f t="shared" si="0"/>
        <v>#DIV/0!</v>
      </c>
      <c r="I25" s="60" t="e">
        <f t="shared" si="1"/>
        <v>#DIV/0!</v>
      </c>
    </row>
    <row r="26" spans="1:9" ht="14.25">
      <c r="A26" s="315"/>
      <c r="B26" s="7" t="s">
        <v>22</v>
      </c>
      <c r="C26" s="6"/>
      <c r="D26" s="222">
        <v>58</v>
      </c>
      <c r="E26" s="6">
        <v>57</v>
      </c>
      <c r="F26" s="222">
        <v>61</v>
      </c>
      <c r="G26" s="16">
        <f t="shared" si="2"/>
        <v>107.01754385964912</v>
      </c>
      <c r="H26" s="17">
        <f t="shared" si="0"/>
        <v>105.17241379310344</v>
      </c>
      <c r="I26" s="60" t="e">
        <f t="shared" si="1"/>
        <v>#DIV/0!</v>
      </c>
    </row>
    <row r="27" spans="1:9" ht="14.25">
      <c r="A27" s="315"/>
      <c r="B27" s="7" t="s">
        <v>152</v>
      </c>
      <c r="C27" s="6"/>
      <c r="D27" s="222"/>
      <c r="E27" s="6"/>
      <c r="F27" s="222"/>
      <c r="G27" s="16" t="e">
        <f t="shared" si="2"/>
        <v>#DIV/0!</v>
      </c>
      <c r="H27" s="17" t="e">
        <f t="shared" si="0"/>
        <v>#DIV/0!</v>
      </c>
      <c r="I27" s="60" t="e">
        <f t="shared" si="1"/>
        <v>#DIV/0!</v>
      </c>
    </row>
    <row r="28" spans="1:9" ht="14.25">
      <c r="A28" s="315"/>
      <c r="B28" s="7" t="s">
        <v>24</v>
      </c>
      <c r="C28" s="6"/>
      <c r="D28" s="222"/>
      <c r="E28" s="6"/>
      <c r="F28" s="222"/>
      <c r="G28" s="16" t="e">
        <f t="shared" si="2"/>
        <v>#DIV/0!</v>
      </c>
      <c r="H28" s="17" t="e">
        <f t="shared" si="0"/>
        <v>#DIV/0!</v>
      </c>
      <c r="I28" s="60" t="e">
        <f t="shared" si="1"/>
        <v>#DIV/0!</v>
      </c>
    </row>
    <row r="29" spans="1:9" ht="14.25">
      <c r="A29" s="315"/>
      <c r="B29" s="7" t="s">
        <v>25</v>
      </c>
      <c r="C29" s="6"/>
      <c r="D29" s="222"/>
      <c r="E29" s="6"/>
      <c r="F29" s="222"/>
      <c r="G29" s="16" t="e">
        <f t="shared" si="2"/>
        <v>#DIV/0!</v>
      </c>
      <c r="H29" s="17" t="e">
        <f t="shared" si="0"/>
        <v>#DIV/0!</v>
      </c>
      <c r="I29" s="60" t="e">
        <f t="shared" si="1"/>
        <v>#DIV/0!</v>
      </c>
    </row>
    <row r="30" spans="1:9" ht="14.25">
      <c r="A30" s="315"/>
      <c r="B30" s="7" t="s">
        <v>26</v>
      </c>
      <c r="C30" s="6"/>
      <c r="D30" s="223">
        <v>1</v>
      </c>
      <c r="E30" s="6">
        <v>0.5</v>
      </c>
      <c r="F30" s="223">
        <v>0.25</v>
      </c>
      <c r="G30" s="16">
        <f t="shared" si="2"/>
        <v>50</v>
      </c>
      <c r="H30" s="17">
        <f t="shared" si="0"/>
        <v>25</v>
      </c>
      <c r="I30" s="60" t="e">
        <f t="shared" si="1"/>
        <v>#DIV/0!</v>
      </c>
    </row>
    <row r="31" spans="1:9" ht="14.25">
      <c r="A31" s="315"/>
      <c r="B31" s="8" t="s">
        <v>208</v>
      </c>
      <c r="C31" s="6"/>
      <c r="D31" s="222"/>
      <c r="E31" s="6"/>
      <c r="F31" s="222"/>
      <c r="G31" s="16" t="e">
        <f t="shared" si="2"/>
        <v>#DIV/0!</v>
      </c>
      <c r="H31" s="17" t="e">
        <f t="shared" si="0"/>
        <v>#DIV/0!</v>
      </c>
      <c r="I31" s="60" t="e">
        <f t="shared" si="1"/>
        <v>#DIV/0!</v>
      </c>
    </row>
    <row r="32" spans="1:9" ht="14.25">
      <c r="A32" s="315"/>
      <c r="B32" s="7" t="s">
        <v>27</v>
      </c>
      <c r="C32" s="6"/>
      <c r="D32" s="222"/>
      <c r="E32" s="6"/>
      <c r="F32" s="222"/>
      <c r="G32" s="16" t="e">
        <f t="shared" si="2"/>
        <v>#DIV/0!</v>
      </c>
      <c r="H32" s="17" t="e">
        <f t="shared" si="0"/>
        <v>#DIV/0!</v>
      </c>
      <c r="I32" s="60" t="e">
        <f t="shared" si="1"/>
        <v>#DIV/0!</v>
      </c>
    </row>
    <row r="33" spans="1:9" ht="14.25">
      <c r="A33" s="315"/>
      <c r="B33" s="7" t="s">
        <v>28</v>
      </c>
      <c r="C33" s="6"/>
      <c r="D33" s="222"/>
      <c r="E33" s="6"/>
      <c r="F33" s="222"/>
      <c r="G33" s="16" t="e">
        <f t="shared" si="2"/>
        <v>#DIV/0!</v>
      </c>
      <c r="H33" s="17" t="e">
        <f t="shared" si="0"/>
        <v>#DIV/0!</v>
      </c>
      <c r="I33" s="60" t="e">
        <f t="shared" si="1"/>
        <v>#DIV/0!</v>
      </c>
    </row>
    <row r="34" spans="1:9" ht="14.25">
      <c r="A34" s="315"/>
      <c r="B34" s="22" t="s">
        <v>29</v>
      </c>
      <c r="C34" s="25">
        <f>SUM(C35:C43)</f>
        <v>0</v>
      </c>
      <c r="D34" s="26">
        <f>SUM(D35:D43)</f>
        <v>18458</v>
      </c>
      <c r="E34" s="25">
        <v>13440</v>
      </c>
      <c r="F34" s="26">
        <f>SUM(F35:F43)</f>
        <v>11010</v>
      </c>
      <c r="G34" s="16">
        <f t="shared" si="2"/>
        <v>81.91964285714286</v>
      </c>
      <c r="H34" s="17">
        <f t="shared" si="0"/>
        <v>59.648932712103154</v>
      </c>
      <c r="I34" s="60" t="e">
        <f t="shared" si="1"/>
        <v>#DIV/0!</v>
      </c>
    </row>
    <row r="35" spans="1:9" ht="14.25">
      <c r="A35" s="315"/>
      <c r="B35" s="7" t="s">
        <v>30</v>
      </c>
      <c r="C35" s="6"/>
      <c r="D35" s="191"/>
      <c r="E35" s="6">
        <v>315</v>
      </c>
      <c r="F35" s="170">
        <v>385</v>
      </c>
      <c r="G35" s="16">
        <f t="shared" si="2"/>
        <v>122.22222222222223</v>
      </c>
      <c r="H35" s="17" t="e">
        <f t="shared" si="0"/>
        <v>#DIV/0!</v>
      </c>
      <c r="I35" s="60" t="e">
        <f t="shared" si="1"/>
        <v>#DIV/0!</v>
      </c>
    </row>
    <row r="36" spans="1:9" ht="14.25">
      <c r="A36" s="315"/>
      <c r="B36" s="7" t="s">
        <v>31</v>
      </c>
      <c r="C36" s="6"/>
      <c r="D36" s="170">
        <v>17458</v>
      </c>
      <c r="E36" s="6">
        <v>7125</v>
      </c>
      <c r="F36" s="170">
        <v>7625</v>
      </c>
      <c r="G36" s="16">
        <f t="shared" si="2"/>
        <v>107.01754385964912</v>
      </c>
      <c r="H36" s="17">
        <f t="shared" si="0"/>
        <v>43.67625157520907</v>
      </c>
      <c r="I36" s="60" t="e">
        <f t="shared" si="1"/>
        <v>#DIV/0!</v>
      </c>
    </row>
    <row r="37" spans="1:9" ht="14.25">
      <c r="A37" s="315"/>
      <c r="B37" s="7" t="s">
        <v>152</v>
      </c>
      <c r="C37" s="6"/>
      <c r="D37" s="170"/>
      <c r="E37" s="6"/>
      <c r="F37" s="170"/>
      <c r="G37" s="16" t="e">
        <f t="shared" si="2"/>
        <v>#DIV/0!</v>
      </c>
      <c r="H37" s="17" t="e">
        <f t="shared" si="0"/>
        <v>#DIV/0!</v>
      </c>
      <c r="I37" s="60" t="e">
        <f t="shared" si="1"/>
        <v>#DIV/0!</v>
      </c>
    </row>
    <row r="38" spans="1:9" ht="14.25">
      <c r="A38" s="315"/>
      <c r="B38" s="7" t="s">
        <v>32</v>
      </c>
      <c r="C38" s="6"/>
      <c r="D38" s="170"/>
      <c r="E38" s="6"/>
      <c r="F38" s="170"/>
      <c r="G38" s="16" t="e">
        <f t="shared" si="2"/>
        <v>#DIV/0!</v>
      </c>
      <c r="H38" s="17" t="e">
        <f t="shared" si="0"/>
        <v>#DIV/0!</v>
      </c>
      <c r="I38" s="60" t="e">
        <f t="shared" si="1"/>
        <v>#DIV/0!</v>
      </c>
    </row>
    <row r="39" spans="1:9" ht="14.25">
      <c r="A39" s="315"/>
      <c r="B39" s="7" t="s">
        <v>33</v>
      </c>
      <c r="C39" s="6"/>
      <c r="D39" s="170"/>
      <c r="E39" s="6"/>
      <c r="F39" s="170"/>
      <c r="G39" s="16" t="e">
        <f t="shared" si="2"/>
        <v>#DIV/0!</v>
      </c>
      <c r="H39" s="17" t="e">
        <f t="shared" si="0"/>
        <v>#DIV/0!</v>
      </c>
      <c r="I39" s="60" t="e">
        <f t="shared" si="1"/>
        <v>#DIV/0!</v>
      </c>
    </row>
    <row r="40" spans="1:9" ht="14.25">
      <c r="A40" s="315"/>
      <c r="B40" s="7" t="s">
        <v>34</v>
      </c>
      <c r="C40" s="6"/>
      <c r="D40" s="170">
        <v>1000</v>
      </c>
      <c r="E40" s="6">
        <v>6000</v>
      </c>
      <c r="F40" s="170">
        <v>3000</v>
      </c>
      <c r="G40" s="16">
        <f t="shared" si="2"/>
        <v>50</v>
      </c>
      <c r="H40" s="17">
        <f t="shared" si="0"/>
        <v>300</v>
      </c>
      <c r="I40" s="60" t="e">
        <f t="shared" si="1"/>
        <v>#DIV/0!</v>
      </c>
    </row>
    <row r="41" spans="1:9" ht="14.25">
      <c r="A41" s="315"/>
      <c r="B41" s="8" t="s">
        <v>219</v>
      </c>
      <c r="C41" s="6"/>
      <c r="D41" s="170"/>
      <c r="E41" s="6"/>
      <c r="F41" s="170"/>
      <c r="G41" s="16" t="e">
        <f t="shared" si="2"/>
        <v>#DIV/0!</v>
      </c>
      <c r="H41" s="17" t="e">
        <f t="shared" si="0"/>
        <v>#DIV/0!</v>
      </c>
      <c r="I41" s="60" t="e">
        <f t="shared" si="1"/>
        <v>#DIV/0!</v>
      </c>
    </row>
    <row r="42" spans="1:9" ht="14.25">
      <c r="A42" s="315"/>
      <c r="B42" s="7" t="s">
        <v>35</v>
      </c>
      <c r="C42" s="6"/>
      <c r="D42" s="170"/>
      <c r="E42" s="6"/>
      <c r="F42" s="170"/>
      <c r="G42" s="16" t="e">
        <f t="shared" si="2"/>
        <v>#DIV/0!</v>
      </c>
      <c r="H42" s="17" t="e">
        <f t="shared" si="0"/>
        <v>#DIV/0!</v>
      </c>
      <c r="I42" s="60" t="e">
        <f t="shared" si="1"/>
        <v>#DIV/0!</v>
      </c>
    </row>
    <row r="43" spans="1:9" ht="14.25">
      <c r="A43" s="315"/>
      <c r="B43" s="7" t="s">
        <v>36</v>
      </c>
      <c r="C43" s="6"/>
      <c r="D43" s="170"/>
      <c r="E43" s="6"/>
      <c r="F43" s="170"/>
      <c r="G43" s="16" t="e">
        <f t="shared" si="2"/>
        <v>#DIV/0!</v>
      </c>
      <c r="H43" s="17" t="e">
        <f t="shared" si="0"/>
        <v>#DIV/0!</v>
      </c>
      <c r="I43" s="60" t="e">
        <f t="shared" si="1"/>
        <v>#DIV/0!</v>
      </c>
    </row>
    <row r="44" spans="1:9" ht="27">
      <c r="A44" s="315"/>
      <c r="B44" s="19" t="s">
        <v>37</v>
      </c>
      <c r="C44" s="25">
        <f>SUM(C45:C47)</f>
        <v>26880.5</v>
      </c>
      <c r="D44" s="26">
        <v>28301.03</v>
      </c>
      <c r="E44" s="25">
        <v>28300</v>
      </c>
      <c r="F44" s="26">
        <v>28321.13</v>
      </c>
      <c r="G44" s="16">
        <f t="shared" si="2"/>
        <v>100.07466431095406</v>
      </c>
      <c r="H44" s="17">
        <f t="shared" si="0"/>
        <v>100.07102215007724</v>
      </c>
      <c r="I44" s="60">
        <f t="shared" si="1"/>
        <v>105.359386916166</v>
      </c>
    </row>
    <row r="45" spans="1:9" ht="14.25">
      <c r="A45" s="315"/>
      <c r="B45" s="7" t="s">
        <v>148</v>
      </c>
      <c r="C45" s="6">
        <v>0</v>
      </c>
      <c r="D45" s="179">
        <v>5886</v>
      </c>
      <c r="E45" s="25">
        <v>5884</v>
      </c>
      <c r="F45" s="179">
        <v>5905.5</v>
      </c>
      <c r="G45" s="16">
        <f t="shared" si="2"/>
        <v>100.36539768864718</v>
      </c>
      <c r="H45" s="17">
        <f t="shared" si="0"/>
        <v>100.33129459734964</v>
      </c>
      <c r="I45" s="60" t="e">
        <f t="shared" si="1"/>
        <v>#DIV/0!</v>
      </c>
    </row>
    <row r="46" spans="1:9" ht="14.25">
      <c r="A46" s="315"/>
      <c r="B46" s="7" t="s">
        <v>38</v>
      </c>
      <c r="C46" s="6">
        <v>1438.5</v>
      </c>
      <c r="D46" s="179">
        <v>2735.4</v>
      </c>
      <c r="E46" s="25">
        <v>2736</v>
      </c>
      <c r="F46" s="179">
        <v>2750.9</v>
      </c>
      <c r="G46" s="16">
        <f t="shared" si="2"/>
        <v>100.54459064327486</v>
      </c>
      <c r="H46" s="17">
        <f t="shared" si="0"/>
        <v>100.56664473203188</v>
      </c>
      <c r="I46" s="60">
        <f t="shared" si="1"/>
        <v>191.23392422662496</v>
      </c>
    </row>
    <row r="47" spans="1:9" ht="14.25">
      <c r="A47" s="315"/>
      <c r="B47" s="7" t="s">
        <v>39</v>
      </c>
      <c r="C47" s="6">
        <v>25442</v>
      </c>
      <c r="D47" s="179">
        <v>19679.7</v>
      </c>
      <c r="E47" s="25">
        <v>19680</v>
      </c>
      <c r="F47" s="179">
        <v>19664.7</v>
      </c>
      <c r="G47" s="16">
        <f t="shared" si="2"/>
        <v>99.92225609756098</v>
      </c>
      <c r="H47" s="17">
        <f t="shared" si="0"/>
        <v>99.92377932590436</v>
      </c>
      <c r="I47" s="60">
        <f t="shared" si="1"/>
        <v>77.29227262007704</v>
      </c>
    </row>
    <row r="48" spans="1:9" ht="14.25">
      <c r="A48" s="315"/>
      <c r="B48" s="21" t="s">
        <v>40</v>
      </c>
      <c r="C48" s="25">
        <f>C44+C34</f>
        <v>26880.5</v>
      </c>
      <c r="D48" s="26">
        <v>46759</v>
      </c>
      <c r="E48" s="23">
        <v>41740</v>
      </c>
      <c r="F48" s="26">
        <v>39331.12</v>
      </c>
      <c r="G48" s="16">
        <f t="shared" si="2"/>
        <v>94.228845232391</v>
      </c>
      <c r="H48" s="17">
        <f t="shared" si="0"/>
        <v>84.11454479351569</v>
      </c>
      <c r="I48" s="60">
        <f t="shared" si="1"/>
        <v>146.3184092557802</v>
      </c>
    </row>
    <row r="49" spans="1:9" ht="14.25">
      <c r="A49" s="315"/>
      <c r="B49" s="22" t="s">
        <v>17</v>
      </c>
      <c r="C49" s="18">
        <f>C48/C7/6*1000</f>
        <v>3111.1689814814818</v>
      </c>
      <c r="D49" s="18">
        <f>D48/D7/6*1000</f>
        <v>7189.268142681427</v>
      </c>
      <c r="E49" s="18">
        <f>E48/E7/6*1000</f>
        <v>6441.358024691358</v>
      </c>
      <c r="F49" s="18">
        <f>F48/F7/6*1000</f>
        <v>6080.878169449598</v>
      </c>
      <c r="G49" s="16">
        <f t="shared" si="2"/>
        <v>94.4036668376459</v>
      </c>
      <c r="H49" s="17">
        <f t="shared" si="0"/>
        <v>84.58271480164287</v>
      </c>
      <c r="I49" s="60">
        <f t="shared" si="1"/>
        <v>195.4531626422296</v>
      </c>
    </row>
    <row r="50" spans="1:9" ht="14.25">
      <c r="A50" s="315"/>
      <c r="B50" s="29" t="s">
        <v>106</v>
      </c>
      <c r="C50" s="31"/>
      <c r="D50" s="230">
        <v>7446</v>
      </c>
      <c r="E50" s="32"/>
      <c r="F50" s="230">
        <v>7450.5</v>
      </c>
      <c r="G50" s="16" t="e">
        <f>F50/E50*100</f>
        <v>#DIV/0!</v>
      </c>
      <c r="H50" s="17">
        <f>F50/D50*100</f>
        <v>100.06043513295728</v>
      </c>
      <c r="I50" s="60" t="e">
        <f>F50/C50*100</f>
        <v>#DIV/0!</v>
      </c>
    </row>
    <row r="51" spans="1:9" ht="15" thickBot="1">
      <c r="A51" s="316"/>
      <c r="B51" s="61" t="s">
        <v>107</v>
      </c>
      <c r="C51" s="62"/>
      <c r="D51" s="234">
        <v>20479.2</v>
      </c>
      <c r="E51" s="63"/>
      <c r="F51" s="234">
        <v>20494.8</v>
      </c>
      <c r="G51" s="46" t="e">
        <f>F51/E51*100</f>
        <v>#DIV/0!</v>
      </c>
      <c r="H51" s="47">
        <f>F51/D51*100</f>
        <v>100.07617485058009</v>
      </c>
      <c r="I51" s="56" t="e">
        <f>F51/C51*100</f>
        <v>#DIV/0!</v>
      </c>
    </row>
    <row r="52" spans="1:9" ht="27">
      <c r="A52" s="311">
        <v>7</v>
      </c>
      <c r="B52" s="64" t="s">
        <v>41</v>
      </c>
      <c r="C52" s="65">
        <f>C48/C53</f>
        <v>114.87393162393163</v>
      </c>
      <c r="D52" s="65">
        <f>D48/D53</f>
        <v>229.2107843137255</v>
      </c>
      <c r="E52" s="65">
        <f>E48/E53</f>
        <v>201.6425120772947</v>
      </c>
      <c r="F52" s="65">
        <f>F48/F53</f>
        <v>192.79960784313727</v>
      </c>
      <c r="G52" s="40">
        <f t="shared" si="2"/>
        <v>95.61456354463203</v>
      </c>
      <c r="H52" s="41">
        <f t="shared" si="0"/>
        <v>84.11454479351569</v>
      </c>
      <c r="I52" s="58">
        <f t="shared" si="1"/>
        <v>167.83582238163027</v>
      </c>
    </row>
    <row r="53" spans="1:9" ht="54" thickBot="1">
      <c r="A53" s="312"/>
      <c r="B53" s="67" t="s">
        <v>42</v>
      </c>
      <c r="C53" s="45">
        <v>234</v>
      </c>
      <c r="D53" s="198">
        <v>204</v>
      </c>
      <c r="E53" s="45">
        <v>207</v>
      </c>
      <c r="F53" s="198">
        <v>204</v>
      </c>
      <c r="G53" s="46">
        <f t="shared" si="2"/>
        <v>98.55072463768117</v>
      </c>
      <c r="H53" s="47">
        <f t="shared" si="0"/>
        <v>100</v>
      </c>
      <c r="I53" s="56">
        <f t="shared" si="1"/>
        <v>87.17948717948718</v>
      </c>
    </row>
    <row r="54" spans="1:9" ht="14.25">
      <c r="A54" s="311">
        <v>8</v>
      </c>
      <c r="B54" s="68" t="s">
        <v>43</v>
      </c>
      <c r="C54" s="38">
        <v>9602.5</v>
      </c>
      <c r="D54" s="187">
        <v>58420</v>
      </c>
      <c r="E54" s="38">
        <v>61480</v>
      </c>
      <c r="F54" s="187">
        <v>61522</v>
      </c>
      <c r="G54" s="40">
        <f t="shared" si="2"/>
        <v>100.0683148991542</v>
      </c>
      <c r="H54" s="41">
        <f t="shared" si="0"/>
        <v>105.3098254022595</v>
      </c>
      <c r="I54" s="58">
        <f t="shared" si="1"/>
        <v>640.6873210101536</v>
      </c>
    </row>
    <row r="55" spans="1:9" ht="15" thickBot="1">
      <c r="A55" s="312"/>
      <c r="B55" s="54" t="s">
        <v>17</v>
      </c>
      <c r="C55" s="53">
        <f>C54/C7/6*1000</f>
        <v>1111.400462962963</v>
      </c>
      <c r="D55" s="53">
        <f>D54/D7/6*1000</f>
        <v>8982.164821648217</v>
      </c>
      <c r="E55" s="53">
        <f>E54/E7/6*1000</f>
        <v>9487.654320987653</v>
      </c>
      <c r="F55" s="53">
        <f>F54/F7/6*1000</f>
        <v>9511.750154607296</v>
      </c>
      <c r="G55" s="46">
        <f t="shared" si="2"/>
        <v>100.25397039989474</v>
      </c>
      <c r="H55" s="47">
        <f t="shared" si="0"/>
        <v>105.89596543232771</v>
      </c>
      <c r="I55" s="56">
        <f t="shared" si="1"/>
        <v>855.8346403104091</v>
      </c>
    </row>
    <row r="56" spans="1:9" ht="14.25">
      <c r="A56" s="311">
        <v>9</v>
      </c>
      <c r="B56" s="69" t="s">
        <v>44</v>
      </c>
      <c r="C56" s="70">
        <f>C58+C66+C67+C68+C69+C72+C73+C74+C75+C76+C77+C78</f>
        <v>781.6999999999999</v>
      </c>
      <c r="D56" s="70">
        <v>2983</v>
      </c>
      <c r="E56" s="70">
        <v>2942</v>
      </c>
      <c r="F56" s="70">
        <v>2942</v>
      </c>
      <c r="G56" s="40">
        <f t="shared" si="2"/>
        <v>100</v>
      </c>
      <c r="H56" s="41">
        <f t="shared" si="0"/>
        <v>98.62554475360376</v>
      </c>
      <c r="I56" s="58">
        <f t="shared" si="1"/>
        <v>376.3592170909556</v>
      </c>
    </row>
    <row r="57" spans="1:9" ht="14.25">
      <c r="A57" s="313"/>
      <c r="B57" s="22" t="s">
        <v>17</v>
      </c>
      <c r="C57" s="18">
        <f>C56/C7*1000/6</f>
        <v>90.47453703703702</v>
      </c>
      <c r="D57" s="18">
        <f>D56/D7*1000/6</f>
        <v>458.64083640836407</v>
      </c>
      <c r="E57" s="18">
        <f>E56/E7*1000/6</f>
        <v>454.0123456790123</v>
      </c>
      <c r="F57" s="18">
        <f>F56/F7*1000/6</f>
        <v>454.85466914038346</v>
      </c>
      <c r="G57" s="16">
        <f t="shared" si="2"/>
        <v>100.18552875695734</v>
      </c>
      <c r="H57" s="17">
        <f t="shared" si="0"/>
        <v>99.17448099527503</v>
      </c>
      <c r="I57" s="60">
        <f t="shared" si="1"/>
        <v>502.7432955574918</v>
      </c>
    </row>
    <row r="58" spans="1:9" ht="14.25">
      <c r="A58" s="313"/>
      <c r="B58" s="22" t="s">
        <v>45</v>
      </c>
      <c r="C58" s="25">
        <f>SUM(C59:C65)</f>
        <v>0</v>
      </c>
      <c r="D58" s="179">
        <f>SUM(D59:D65)</f>
        <v>0</v>
      </c>
      <c r="E58" s="179">
        <f>SUM(E59:E65)</f>
        <v>0</v>
      </c>
      <c r="F58" s="179">
        <f>SUM(F59:F65)</f>
        <v>0</v>
      </c>
      <c r="G58" s="16" t="e">
        <f t="shared" si="2"/>
        <v>#DIV/0!</v>
      </c>
      <c r="H58" s="17" t="e">
        <f t="shared" si="0"/>
        <v>#DIV/0!</v>
      </c>
      <c r="I58" s="60" t="e">
        <f t="shared" si="1"/>
        <v>#DIV/0!</v>
      </c>
    </row>
    <row r="59" spans="1:9" ht="14.25">
      <c r="A59" s="313"/>
      <c r="B59" s="7" t="s">
        <v>46</v>
      </c>
      <c r="C59" s="6"/>
      <c r="D59" s="181"/>
      <c r="E59" s="181"/>
      <c r="F59" s="181"/>
      <c r="G59" s="16" t="e">
        <f t="shared" si="2"/>
        <v>#DIV/0!</v>
      </c>
      <c r="H59" s="17" t="e">
        <f t="shared" si="0"/>
        <v>#DIV/0!</v>
      </c>
      <c r="I59" s="60" t="e">
        <f t="shared" si="1"/>
        <v>#DIV/0!</v>
      </c>
    </row>
    <row r="60" spans="1:9" ht="14.25">
      <c r="A60" s="313"/>
      <c r="B60" s="7" t="s">
        <v>47</v>
      </c>
      <c r="C60" s="6"/>
      <c r="D60" s="181"/>
      <c r="E60" s="181"/>
      <c r="F60" s="181"/>
      <c r="G60" s="16" t="e">
        <f t="shared" si="2"/>
        <v>#DIV/0!</v>
      </c>
      <c r="H60" s="17" t="e">
        <f t="shared" si="0"/>
        <v>#DIV/0!</v>
      </c>
      <c r="I60" s="60" t="e">
        <f t="shared" si="1"/>
        <v>#DIV/0!</v>
      </c>
    </row>
    <row r="61" spans="1:9" ht="14.25">
      <c r="A61" s="313"/>
      <c r="B61" s="7" t="s">
        <v>48</v>
      </c>
      <c r="C61" s="6"/>
      <c r="D61" s="181"/>
      <c r="E61" s="181"/>
      <c r="F61" s="181"/>
      <c r="G61" s="16" t="e">
        <f t="shared" si="2"/>
        <v>#DIV/0!</v>
      </c>
      <c r="H61" s="17" t="e">
        <f t="shared" si="0"/>
        <v>#DIV/0!</v>
      </c>
      <c r="I61" s="60" t="e">
        <f t="shared" si="1"/>
        <v>#DIV/0!</v>
      </c>
    </row>
    <row r="62" spans="1:9" ht="14.25">
      <c r="A62" s="313"/>
      <c r="B62" s="7" t="s">
        <v>49</v>
      </c>
      <c r="C62" s="6"/>
      <c r="D62" s="181"/>
      <c r="E62" s="181"/>
      <c r="F62" s="181"/>
      <c r="G62" s="16" t="e">
        <f t="shared" si="2"/>
        <v>#DIV/0!</v>
      </c>
      <c r="H62" s="17" t="e">
        <f t="shared" si="0"/>
        <v>#DIV/0!</v>
      </c>
      <c r="I62" s="60" t="e">
        <f t="shared" si="1"/>
        <v>#DIV/0!</v>
      </c>
    </row>
    <row r="63" spans="1:9" ht="14.25">
      <c r="A63" s="313"/>
      <c r="B63" s="7" t="s">
        <v>50</v>
      </c>
      <c r="C63" s="6"/>
      <c r="D63" s="181"/>
      <c r="E63" s="181"/>
      <c r="F63" s="181"/>
      <c r="G63" s="16" t="e">
        <f t="shared" si="2"/>
        <v>#DIV/0!</v>
      </c>
      <c r="H63" s="17" t="e">
        <f t="shared" si="0"/>
        <v>#DIV/0!</v>
      </c>
      <c r="I63" s="60" t="e">
        <f t="shared" si="1"/>
        <v>#DIV/0!</v>
      </c>
    </row>
    <row r="64" spans="1:9" ht="14.25">
      <c r="A64" s="313"/>
      <c r="B64" s="7" t="s">
        <v>51</v>
      </c>
      <c r="C64" s="6"/>
      <c r="D64" s="181"/>
      <c r="E64" s="181"/>
      <c r="F64" s="181"/>
      <c r="G64" s="16" t="e">
        <f t="shared" si="2"/>
        <v>#DIV/0!</v>
      </c>
      <c r="H64" s="17" t="e">
        <f t="shared" si="0"/>
        <v>#DIV/0!</v>
      </c>
      <c r="I64" s="60" t="e">
        <f t="shared" si="1"/>
        <v>#DIV/0!</v>
      </c>
    </row>
    <row r="65" spans="1:9" ht="14.25">
      <c r="A65" s="313"/>
      <c r="B65" s="7" t="s">
        <v>52</v>
      </c>
      <c r="C65" s="6"/>
      <c r="D65" s="181"/>
      <c r="E65" s="181"/>
      <c r="F65" s="181"/>
      <c r="G65" s="16" t="e">
        <f t="shared" si="2"/>
        <v>#DIV/0!</v>
      </c>
      <c r="H65" s="17" t="e">
        <f t="shared" si="0"/>
        <v>#DIV/0!</v>
      </c>
      <c r="I65" s="60" t="e">
        <f t="shared" si="1"/>
        <v>#DIV/0!</v>
      </c>
    </row>
    <row r="66" spans="1:9" ht="14.25">
      <c r="A66" s="313"/>
      <c r="B66" s="7" t="s">
        <v>53</v>
      </c>
      <c r="C66" s="6"/>
      <c r="D66" s="181"/>
      <c r="E66" s="181"/>
      <c r="F66" s="181"/>
      <c r="G66" s="16" t="e">
        <f t="shared" si="2"/>
        <v>#DIV/0!</v>
      </c>
      <c r="H66" s="17" t="e">
        <f t="shared" si="0"/>
        <v>#DIV/0!</v>
      </c>
      <c r="I66" s="60" t="e">
        <f t="shared" si="1"/>
        <v>#DIV/0!</v>
      </c>
    </row>
    <row r="67" spans="1:9" ht="14.25">
      <c r="A67" s="313"/>
      <c r="B67" s="7" t="s">
        <v>54</v>
      </c>
      <c r="C67" s="6">
        <v>617.4</v>
      </c>
      <c r="D67" s="180">
        <v>1410</v>
      </c>
      <c r="E67" s="180">
        <v>1406</v>
      </c>
      <c r="F67" s="180">
        <v>1406</v>
      </c>
      <c r="G67" s="16">
        <f t="shared" si="2"/>
        <v>100</v>
      </c>
      <c r="H67" s="17">
        <f t="shared" si="0"/>
        <v>99.71631205673759</v>
      </c>
      <c r="I67" s="60">
        <f t="shared" si="1"/>
        <v>227.72918691286037</v>
      </c>
    </row>
    <row r="68" spans="1:9" ht="14.25">
      <c r="A68" s="313"/>
      <c r="B68" s="7" t="s">
        <v>55</v>
      </c>
      <c r="C68" s="6"/>
      <c r="D68" s="180">
        <v>36</v>
      </c>
      <c r="E68" s="180">
        <v>109</v>
      </c>
      <c r="F68" s="180">
        <v>109</v>
      </c>
      <c r="G68" s="16">
        <f t="shared" si="2"/>
        <v>100</v>
      </c>
      <c r="H68" s="17">
        <f t="shared" si="0"/>
        <v>302.77777777777777</v>
      </c>
      <c r="I68" s="60" t="e">
        <f t="shared" si="1"/>
        <v>#DIV/0!</v>
      </c>
    </row>
    <row r="69" spans="1:9" ht="14.25">
      <c r="A69" s="313"/>
      <c r="B69" s="22" t="s">
        <v>56</v>
      </c>
      <c r="C69" s="25">
        <f>C70+C71</f>
        <v>164.29999999999998</v>
      </c>
      <c r="D69" s="179">
        <v>1010</v>
      </c>
      <c r="E69" s="179">
        <v>1021</v>
      </c>
      <c r="F69" s="179">
        <v>1021</v>
      </c>
      <c r="G69" s="16">
        <f t="shared" si="2"/>
        <v>100</v>
      </c>
      <c r="H69" s="17">
        <f t="shared" si="0"/>
        <v>101.08910891089108</v>
      </c>
      <c r="I69" s="60">
        <f t="shared" si="1"/>
        <v>621.4242239805235</v>
      </c>
    </row>
    <row r="70" spans="1:9" ht="14.25">
      <c r="A70" s="313"/>
      <c r="B70" s="7" t="s">
        <v>57</v>
      </c>
      <c r="C70" s="6">
        <v>4.1</v>
      </c>
      <c r="D70" s="180">
        <v>711</v>
      </c>
      <c r="E70" s="180">
        <v>708</v>
      </c>
      <c r="F70" s="180">
        <v>708</v>
      </c>
      <c r="G70" s="16">
        <f t="shared" si="2"/>
        <v>100</v>
      </c>
      <c r="H70" s="17">
        <f t="shared" si="0"/>
        <v>99.57805907172997</v>
      </c>
      <c r="I70" s="60">
        <f t="shared" si="1"/>
        <v>17268.29268292683</v>
      </c>
    </row>
    <row r="71" spans="1:9" ht="14.25">
      <c r="A71" s="313"/>
      <c r="B71" s="7" t="s">
        <v>58</v>
      </c>
      <c r="C71" s="6">
        <v>160.2</v>
      </c>
      <c r="D71" s="180">
        <v>299</v>
      </c>
      <c r="E71" s="180">
        <v>313</v>
      </c>
      <c r="F71" s="180">
        <v>313</v>
      </c>
      <c r="G71" s="16">
        <f t="shared" si="2"/>
        <v>100</v>
      </c>
      <c r="H71" s="17">
        <f t="shared" si="0"/>
        <v>104.68227424749163</v>
      </c>
      <c r="I71" s="60">
        <f t="shared" si="1"/>
        <v>195.38077403245944</v>
      </c>
    </row>
    <row r="72" spans="1:9" ht="14.25">
      <c r="A72" s="313"/>
      <c r="B72" s="7" t="s">
        <v>59</v>
      </c>
      <c r="C72" s="6"/>
      <c r="D72" s="174">
        <v>6</v>
      </c>
      <c r="E72" s="174">
        <v>6</v>
      </c>
      <c r="F72" s="174">
        <v>6</v>
      </c>
      <c r="G72" s="16">
        <f t="shared" si="2"/>
        <v>100</v>
      </c>
      <c r="H72" s="17">
        <f t="shared" si="0"/>
        <v>100</v>
      </c>
      <c r="I72" s="60" t="e">
        <f t="shared" si="1"/>
        <v>#DIV/0!</v>
      </c>
    </row>
    <row r="73" spans="1:9" ht="14.25">
      <c r="A73" s="313"/>
      <c r="B73" s="7" t="s">
        <v>60</v>
      </c>
      <c r="C73" s="6"/>
      <c r="D73" s="180">
        <v>58</v>
      </c>
      <c r="E73" s="180">
        <v>56</v>
      </c>
      <c r="F73" s="180">
        <v>56</v>
      </c>
      <c r="G73" s="16">
        <f t="shared" si="2"/>
        <v>100</v>
      </c>
      <c r="H73" s="17">
        <f t="shared" si="0"/>
        <v>96.55172413793103</v>
      </c>
      <c r="I73" s="60" t="e">
        <f t="shared" si="1"/>
        <v>#DIV/0!</v>
      </c>
    </row>
    <row r="74" spans="1:9" ht="14.25">
      <c r="A74" s="313"/>
      <c r="B74" s="7" t="s">
        <v>61</v>
      </c>
      <c r="C74" s="6"/>
      <c r="D74" s="181">
        <v>63</v>
      </c>
      <c r="E74" s="181">
        <v>62</v>
      </c>
      <c r="F74" s="181">
        <v>62</v>
      </c>
      <c r="G74" s="16">
        <f t="shared" si="2"/>
        <v>100</v>
      </c>
      <c r="H74" s="17">
        <f t="shared" si="0"/>
        <v>98.4126984126984</v>
      </c>
      <c r="I74" s="60" t="e">
        <f t="shared" si="1"/>
        <v>#DIV/0!</v>
      </c>
    </row>
    <row r="75" spans="1:9" ht="14.25">
      <c r="A75" s="313"/>
      <c r="B75" s="7" t="s">
        <v>62</v>
      </c>
      <c r="C75" s="6"/>
      <c r="D75" s="174">
        <v>114</v>
      </c>
      <c r="E75" s="174">
        <v>114</v>
      </c>
      <c r="F75" s="174">
        <v>114</v>
      </c>
      <c r="G75" s="16">
        <f t="shared" si="2"/>
        <v>100</v>
      </c>
      <c r="H75" s="17">
        <f aca="true" t="shared" si="3" ref="H75:H119">F75/D75*100</f>
        <v>100</v>
      </c>
      <c r="I75" s="60" t="e">
        <f aca="true" t="shared" si="4" ref="I75:I119">F75/C75*100</f>
        <v>#DIV/0!</v>
      </c>
    </row>
    <row r="76" spans="1:9" ht="14.25">
      <c r="A76" s="313"/>
      <c r="B76" s="7" t="s">
        <v>63</v>
      </c>
      <c r="C76" s="6"/>
      <c r="D76" s="180"/>
      <c r="E76" s="180">
        <v>52</v>
      </c>
      <c r="F76" s="180">
        <v>52</v>
      </c>
      <c r="G76" s="16">
        <f aca="true" t="shared" si="5" ref="G76:G119">F76/E76*100</f>
        <v>100</v>
      </c>
      <c r="H76" s="17" t="e">
        <f t="shared" si="3"/>
        <v>#DIV/0!</v>
      </c>
      <c r="I76" s="60" t="e">
        <f t="shared" si="4"/>
        <v>#DIV/0!</v>
      </c>
    </row>
    <row r="77" spans="1:9" ht="14.25">
      <c r="A77" s="313"/>
      <c r="B77" s="7" t="s">
        <v>64</v>
      </c>
      <c r="C77" s="6"/>
      <c r="D77" s="181"/>
      <c r="E77" s="181"/>
      <c r="F77" s="181"/>
      <c r="G77" s="16" t="e">
        <f t="shared" si="5"/>
        <v>#DIV/0!</v>
      </c>
      <c r="H77" s="17" t="e">
        <f t="shared" si="3"/>
        <v>#DIV/0!</v>
      </c>
      <c r="I77" s="60" t="e">
        <f t="shared" si="4"/>
        <v>#DIV/0!</v>
      </c>
    </row>
    <row r="78" spans="1:9" ht="15" thickBot="1">
      <c r="A78" s="312"/>
      <c r="B78" s="44" t="s">
        <v>158</v>
      </c>
      <c r="C78" s="45"/>
      <c r="D78" s="243">
        <v>286</v>
      </c>
      <c r="E78" s="243">
        <v>116</v>
      </c>
      <c r="F78" s="243">
        <v>116</v>
      </c>
      <c r="G78" s="46">
        <f t="shared" si="5"/>
        <v>100</v>
      </c>
      <c r="H78" s="47">
        <f t="shared" si="3"/>
        <v>40.55944055944056</v>
      </c>
      <c r="I78" s="56" t="e">
        <f t="shared" si="4"/>
        <v>#DIV/0!</v>
      </c>
    </row>
    <row r="79" spans="1:9" ht="39.75">
      <c r="A79" s="308">
        <v>10</v>
      </c>
      <c r="B79" s="72" t="s">
        <v>65</v>
      </c>
      <c r="C79" s="70">
        <f>C80+C81</f>
        <v>0</v>
      </c>
      <c r="D79" s="71">
        <v>9270</v>
      </c>
      <c r="E79" s="70">
        <v>5600</v>
      </c>
      <c r="F79" s="71">
        <v>6753.88</v>
      </c>
      <c r="G79" s="40">
        <f t="shared" si="5"/>
        <v>120.605</v>
      </c>
      <c r="H79" s="41">
        <f t="shared" si="3"/>
        <v>72.85738942826322</v>
      </c>
      <c r="I79" s="58" t="e">
        <f t="shared" si="4"/>
        <v>#DIV/0!</v>
      </c>
    </row>
    <row r="80" spans="1:9" ht="14.25">
      <c r="A80" s="309"/>
      <c r="B80" s="7" t="s">
        <v>66</v>
      </c>
      <c r="C80" s="6"/>
      <c r="D80" s="174">
        <v>770</v>
      </c>
      <c r="E80" s="6">
        <v>500</v>
      </c>
      <c r="F80" s="13">
        <v>368.88</v>
      </c>
      <c r="G80" s="16">
        <f t="shared" si="5"/>
        <v>73.776</v>
      </c>
      <c r="H80" s="17">
        <f t="shared" si="3"/>
        <v>47.90649350649351</v>
      </c>
      <c r="I80" s="60" t="e">
        <f t="shared" si="4"/>
        <v>#DIV/0!</v>
      </c>
    </row>
    <row r="81" spans="1:9" ht="14.25">
      <c r="A81" s="309"/>
      <c r="B81" s="5" t="s">
        <v>67</v>
      </c>
      <c r="C81" s="6"/>
      <c r="D81" s="174">
        <v>8500</v>
      </c>
      <c r="E81" s="6">
        <v>5100</v>
      </c>
      <c r="F81" s="13">
        <v>6585</v>
      </c>
      <c r="G81" s="16">
        <f t="shared" si="5"/>
        <v>129.11764705882354</v>
      </c>
      <c r="H81" s="17">
        <f t="shared" si="3"/>
        <v>77.47058823529412</v>
      </c>
      <c r="I81" s="60" t="e">
        <f t="shared" si="4"/>
        <v>#DIV/0!</v>
      </c>
    </row>
    <row r="82" spans="1:9" ht="40.5" thickBot="1">
      <c r="A82" s="310"/>
      <c r="B82" s="67" t="s">
        <v>68</v>
      </c>
      <c r="C82" s="45">
        <v>0</v>
      </c>
      <c r="D82" s="246">
        <v>0</v>
      </c>
      <c r="E82" s="45">
        <v>0</v>
      </c>
      <c r="F82" s="246">
        <v>0</v>
      </c>
      <c r="G82" s="46" t="e">
        <f t="shared" si="5"/>
        <v>#DIV/0!</v>
      </c>
      <c r="H82" s="47" t="e">
        <f t="shared" si="3"/>
        <v>#DIV/0!</v>
      </c>
      <c r="I82" s="56" t="e">
        <f t="shared" si="4"/>
        <v>#DIV/0!</v>
      </c>
    </row>
    <row r="83" spans="1:9" ht="14.25">
      <c r="A83" s="308">
        <v>11</v>
      </c>
      <c r="B83" s="49" t="s">
        <v>69</v>
      </c>
      <c r="C83" s="49">
        <v>31700</v>
      </c>
      <c r="D83" s="248">
        <v>26005</v>
      </c>
      <c r="E83" s="49">
        <v>26005</v>
      </c>
      <c r="F83" s="248">
        <v>26005</v>
      </c>
      <c r="G83" s="40">
        <f t="shared" si="5"/>
        <v>100</v>
      </c>
      <c r="H83" s="41">
        <f t="shared" si="3"/>
        <v>100</v>
      </c>
      <c r="I83" s="58">
        <f t="shared" si="4"/>
        <v>82.03470031545741</v>
      </c>
    </row>
    <row r="84" spans="1:9" ht="27">
      <c r="A84" s="309"/>
      <c r="B84" s="19" t="s">
        <v>70</v>
      </c>
      <c r="C84" s="27">
        <f>C83/C7</f>
        <v>22.01388888888889</v>
      </c>
      <c r="D84" s="251">
        <f>D83/D7</f>
        <v>23.989852398523986</v>
      </c>
      <c r="E84" s="27">
        <f>E83/E7</f>
        <v>24.078703703703702</v>
      </c>
      <c r="F84" s="251">
        <f>F83/F7</f>
        <v>24.123376623376622</v>
      </c>
      <c r="G84" s="16">
        <f t="shared" si="5"/>
        <v>100.18552875695732</v>
      </c>
      <c r="H84" s="17">
        <f t="shared" si="3"/>
        <v>100.55658627087199</v>
      </c>
      <c r="I84" s="60">
        <f t="shared" si="4"/>
        <v>109.58253103363514</v>
      </c>
    </row>
    <row r="85" spans="1:9" ht="54" thickBot="1">
      <c r="A85" s="310"/>
      <c r="B85" s="59" t="s">
        <v>71</v>
      </c>
      <c r="C85" s="53">
        <f>C82/C83*100</f>
        <v>0</v>
      </c>
      <c r="D85" s="76">
        <f>D82/D83*100</f>
        <v>0</v>
      </c>
      <c r="E85" s="53">
        <f>E82/E83*100</f>
        <v>0</v>
      </c>
      <c r="F85" s="76">
        <f>F82/F83*100</f>
        <v>0</v>
      </c>
      <c r="G85" s="46" t="e">
        <f t="shared" si="5"/>
        <v>#DIV/0!</v>
      </c>
      <c r="H85" s="47" t="e">
        <f t="shared" si="3"/>
        <v>#DIV/0!</v>
      </c>
      <c r="I85" s="56" t="e">
        <f t="shared" si="4"/>
        <v>#DIV/0!</v>
      </c>
    </row>
    <row r="86" spans="1:9" ht="27">
      <c r="A86" s="308">
        <v>12</v>
      </c>
      <c r="B86" s="57" t="s">
        <v>72</v>
      </c>
      <c r="C86" s="38"/>
      <c r="D86" s="136">
        <v>0</v>
      </c>
      <c r="E86" s="38"/>
      <c r="F86" s="136">
        <v>0</v>
      </c>
      <c r="G86" s="40" t="e">
        <f t="shared" si="5"/>
        <v>#DIV/0!</v>
      </c>
      <c r="H86" s="41" t="e">
        <f t="shared" si="3"/>
        <v>#DIV/0!</v>
      </c>
      <c r="I86" s="58" t="e">
        <f t="shared" si="4"/>
        <v>#DIV/0!</v>
      </c>
    </row>
    <row r="87" spans="1:9" ht="40.5" thickBot="1">
      <c r="A87" s="310"/>
      <c r="B87" s="59" t="s">
        <v>73</v>
      </c>
      <c r="C87" s="55">
        <f>C86*1000/C7</f>
        <v>0</v>
      </c>
      <c r="D87" s="215">
        <f>D86*1000/D7</f>
        <v>0</v>
      </c>
      <c r="E87" s="175"/>
      <c r="F87" s="215">
        <f>F86*1000/F7</f>
        <v>0</v>
      </c>
      <c r="G87" s="46" t="e">
        <f t="shared" si="5"/>
        <v>#DIV/0!</v>
      </c>
      <c r="H87" s="47" t="e">
        <f t="shared" si="3"/>
        <v>#DIV/0!</v>
      </c>
      <c r="I87" s="56" t="e">
        <f t="shared" si="4"/>
        <v>#DIV/0!</v>
      </c>
    </row>
    <row r="88" spans="1:9" ht="27">
      <c r="A88" s="308">
        <v>13</v>
      </c>
      <c r="B88" s="57" t="s">
        <v>74</v>
      </c>
      <c r="C88" s="38"/>
      <c r="D88" s="168">
        <v>24</v>
      </c>
      <c r="E88" s="38">
        <v>24</v>
      </c>
      <c r="F88" s="168">
        <v>24</v>
      </c>
      <c r="G88" s="40">
        <f t="shared" si="5"/>
        <v>100</v>
      </c>
      <c r="H88" s="41">
        <f t="shared" si="3"/>
        <v>100</v>
      </c>
      <c r="I88" s="58" t="e">
        <f t="shared" si="4"/>
        <v>#DIV/0!</v>
      </c>
    </row>
    <row r="89" spans="1:9" ht="27">
      <c r="A89" s="309"/>
      <c r="B89" s="8" t="s">
        <v>75</v>
      </c>
      <c r="C89" s="6">
        <v>0</v>
      </c>
      <c r="D89" s="170">
        <v>0</v>
      </c>
      <c r="E89" s="6">
        <v>0</v>
      </c>
      <c r="F89" s="170">
        <v>0</v>
      </c>
      <c r="G89" s="16" t="e">
        <f t="shared" si="5"/>
        <v>#DIV/0!</v>
      </c>
      <c r="H89" s="17" t="e">
        <f t="shared" si="3"/>
        <v>#DIV/0!</v>
      </c>
      <c r="I89" s="60" t="e">
        <f t="shared" si="4"/>
        <v>#DIV/0!</v>
      </c>
    </row>
    <row r="90" spans="1:9" ht="54" thickBot="1">
      <c r="A90" s="310"/>
      <c r="B90" s="59" t="s">
        <v>76</v>
      </c>
      <c r="C90" s="55">
        <f>(C88+C89)*1000/C7</f>
        <v>0</v>
      </c>
      <c r="D90" s="215">
        <v>20</v>
      </c>
      <c r="E90" s="175">
        <f>(E88+E89)*1000/E7</f>
        <v>22.22222222222222</v>
      </c>
      <c r="F90" s="215">
        <v>20</v>
      </c>
      <c r="G90" s="46">
        <f t="shared" si="5"/>
        <v>90</v>
      </c>
      <c r="H90" s="47">
        <f t="shared" si="3"/>
        <v>100</v>
      </c>
      <c r="I90" s="56" t="e">
        <f t="shared" si="4"/>
        <v>#DIV/0!</v>
      </c>
    </row>
    <row r="91" spans="1:9" ht="50.25" customHeight="1">
      <c r="A91" s="308">
        <v>14</v>
      </c>
      <c r="B91" s="57" t="s">
        <v>77</v>
      </c>
      <c r="C91" s="38"/>
      <c r="D91" s="168">
        <v>597</v>
      </c>
      <c r="E91" s="38">
        <v>597</v>
      </c>
      <c r="F91" s="168">
        <v>597</v>
      </c>
      <c r="G91" s="40">
        <f t="shared" si="5"/>
        <v>100</v>
      </c>
      <c r="H91" s="41">
        <f t="shared" si="3"/>
        <v>100</v>
      </c>
      <c r="I91" s="58" t="e">
        <f t="shared" si="4"/>
        <v>#DIV/0!</v>
      </c>
    </row>
    <row r="92" spans="1:9" ht="54" thickBot="1">
      <c r="A92" s="310"/>
      <c r="B92" s="59" t="s">
        <v>78</v>
      </c>
      <c r="C92" s="77">
        <f>C91/C7*100</f>
        <v>0</v>
      </c>
      <c r="D92" s="212">
        <f>D91/D7*100</f>
        <v>55.073800738007385</v>
      </c>
      <c r="E92" s="53">
        <f>E91/E7*100</f>
        <v>55.27777777777778</v>
      </c>
      <c r="F92" s="212">
        <f>F91/F7*100</f>
        <v>55.38033395176253</v>
      </c>
      <c r="G92" s="46">
        <f t="shared" si="5"/>
        <v>100.18552875695734</v>
      </c>
      <c r="H92" s="47">
        <f t="shared" si="3"/>
        <v>100.55658627087199</v>
      </c>
      <c r="I92" s="56" t="e">
        <f t="shared" si="4"/>
        <v>#DIV/0!</v>
      </c>
    </row>
    <row r="93" spans="1:9" ht="14.25">
      <c r="A93" s="308">
        <v>15</v>
      </c>
      <c r="B93" s="49" t="s">
        <v>79</v>
      </c>
      <c r="C93" s="38">
        <v>16</v>
      </c>
      <c r="D93" s="178">
        <v>29</v>
      </c>
      <c r="E93" s="135"/>
      <c r="F93" s="178">
        <v>14</v>
      </c>
      <c r="G93" s="40" t="e">
        <f t="shared" si="5"/>
        <v>#DIV/0!</v>
      </c>
      <c r="H93" s="41">
        <f t="shared" si="3"/>
        <v>48.275862068965516</v>
      </c>
      <c r="I93" s="58">
        <f t="shared" si="4"/>
        <v>87.5</v>
      </c>
    </row>
    <row r="94" spans="1:9" ht="14.25">
      <c r="A94" s="309"/>
      <c r="B94" s="7" t="s">
        <v>80</v>
      </c>
      <c r="C94" s="6">
        <v>16</v>
      </c>
      <c r="D94" s="171">
        <v>23</v>
      </c>
      <c r="E94" s="120"/>
      <c r="F94" s="171">
        <v>12</v>
      </c>
      <c r="G94" s="16" t="e">
        <f t="shared" si="5"/>
        <v>#DIV/0!</v>
      </c>
      <c r="H94" s="17">
        <f t="shared" si="3"/>
        <v>52.17391304347826</v>
      </c>
      <c r="I94" s="60">
        <f t="shared" si="4"/>
        <v>75</v>
      </c>
    </row>
    <row r="95" spans="1:9" ht="14.25">
      <c r="A95" s="309"/>
      <c r="B95" s="22" t="s">
        <v>81</v>
      </c>
      <c r="C95" s="20">
        <f>C94/C93</f>
        <v>1</v>
      </c>
      <c r="D95" s="166">
        <f>D94/D93</f>
        <v>0.7931034482758621</v>
      </c>
      <c r="E95" s="20"/>
      <c r="F95" s="166">
        <f>F94/F93</f>
        <v>0.8571428571428571</v>
      </c>
      <c r="G95" s="16" t="e">
        <f t="shared" si="5"/>
        <v>#DIV/0!</v>
      </c>
      <c r="H95" s="17">
        <f t="shared" si="3"/>
        <v>108.07453416149066</v>
      </c>
      <c r="I95" s="60">
        <f t="shared" si="4"/>
        <v>85.71428571428571</v>
      </c>
    </row>
    <row r="96" spans="1:9" ht="39.75">
      <c r="A96" s="309"/>
      <c r="B96" s="8" t="s">
        <v>82</v>
      </c>
      <c r="C96" s="6">
        <v>0</v>
      </c>
      <c r="D96" s="137">
        <v>0</v>
      </c>
      <c r="E96" s="120">
        <v>0</v>
      </c>
      <c r="F96" s="137">
        <v>0</v>
      </c>
      <c r="G96" s="16" t="e">
        <f t="shared" si="5"/>
        <v>#DIV/0!</v>
      </c>
      <c r="H96" s="17" t="e">
        <f t="shared" si="3"/>
        <v>#DIV/0!</v>
      </c>
      <c r="I96" s="60" t="e">
        <f t="shared" si="4"/>
        <v>#DIV/0!</v>
      </c>
    </row>
    <row r="97" spans="1:9" ht="39.75">
      <c r="A97" s="309"/>
      <c r="B97" s="19" t="s">
        <v>83</v>
      </c>
      <c r="C97" s="20">
        <f>C96/C93</f>
        <v>0</v>
      </c>
      <c r="D97" s="166">
        <f>D96/D93</f>
        <v>0</v>
      </c>
      <c r="E97" s="20"/>
      <c r="F97" s="166">
        <f>F96/F93</f>
        <v>0</v>
      </c>
      <c r="G97" s="16" t="e">
        <f t="shared" si="5"/>
        <v>#DIV/0!</v>
      </c>
      <c r="H97" s="17" t="e">
        <f t="shared" si="3"/>
        <v>#DIV/0!</v>
      </c>
      <c r="I97" s="60" t="e">
        <f t="shared" si="4"/>
        <v>#DIV/0!</v>
      </c>
    </row>
    <row r="98" spans="1:9" ht="31.5" customHeight="1">
      <c r="A98" s="309"/>
      <c r="B98" s="24" t="s">
        <v>84</v>
      </c>
      <c r="C98" s="28">
        <f>C93*100000/C7</f>
        <v>1111.111111111111</v>
      </c>
      <c r="D98" s="167">
        <f>D93*100000/D7</f>
        <v>2675.276752767528</v>
      </c>
      <c r="E98" s="28">
        <f>E93*100000/E7</f>
        <v>0</v>
      </c>
      <c r="F98" s="167">
        <f>F93*100000/F7</f>
        <v>1298.7012987012988</v>
      </c>
      <c r="G98" s="16" t="e">
        <f t="shared" si="5"/>
        <v>#DIV/0!</v>
      </c>
      <c r="H98" s="17">
        <f t="shared" si="3"/>
        <v>48.54455888938648</v>
      </c>
      <c r="I98" s="60">
        <f t="shared" si="4"/>
        <v>116.8831168831169</v>
      </c>
    </row>
    <row r="99" spans="1:9" ht="15" thickBot="1">
      <c r="A99" s="310"/>
      <c r="B99" s="44" t="s">
        <v>85</v>
      </c>
      <c r="C99" s="45">
        <v>0</v>
      </c>
      <c r="D99" s="150">
        <v>0</v>
      </c>
      <c r="E99" s="121">
        <v>0</v>
      </c>
      <c r="F99" s="150">
        <v>0</v>
      </c>
      <c r="G99" s="46" t="e">
        <f t="shared" si="5"/>
        <v>#DIV/0!</v>
      </c>
      <c r="H99" s="47" t="e">
        <f t="shared" si="3"/>
        <v>#DIV/0!</v>
      </c>
      <c r="I99" s="56" t="e">
        <f t="shared" si="4"/>
        <v>#DIV/0!</v>
      </c>
    </row>
    <row r="100" spans="1:9" ht="27" thickBot="1">
      <c r="A100" s="78">
        <v>16</v>
      </c>
      <c r="B100" s="79" t="s">
        <v>86</v>
      </c>
      <c r="C100" s="80">
        <v>311.74</v>
      </c>
      <c r="D100" s="172">
        <v>156.39</v>
      </c>
      <c r="E100" s="80">
        <v>1069</v>
      </c>
      <c r="F100" s="172">
        <v>156.39</v>
      </c>
      <c r="G100" s="81">
        <f t="shared" si="5"/>
        <v>14.629560336763328</v>
      </c>
      <c r="H100" s="82">
        <f t="shared" si="3"/>
        <v>100</v>
      </c>
      <c r="I100" s="83">
        <f t="shared" si="4"/>
        <v>50.16680567139282</v>
      </c>
    </row>
    <row r="101" spans="1:9" ht="42.75" customHeight="1">
      <c r="A101" s="308">
        <v>17</v>
      </c>
      <c r="B101" s="57" t="s">
        <v>87</v>
      </c>
      <c r="C101" s="38"/>
      <c r="D101" s="173">
        <v>518.2</v>
      </c>
      <c r="E101" s="38">
        <v>589</v>
      </c>
      <c r="F101" s="173">
        <v>518.2</v>
      </c>
      <c r="G101" s="40">
        <f t="shared" si="5"/>
        <v>87.97962648556877</v>
      </c>
      <c r="H101" s="41">
        <f t="shared" si="3"/>
        <v>100</v>
      </c>
      <c r="I101" s="58" t="e">
        <f t="shared" si="4"/>
        <v>#DIV/0!</v>
      </c>
    </row>
    <row r="102" spans="1:9" ht="39" customHeight="1">
      <c r="A102" s="309"/>
      <c r="B102" s="8" t="s">
        <v>88</v>
      </c>
      <c r="C102" s="6">
        <v>0</v>
      </c>
      <c r="D102" s="170">
        <v>0</v>
      </c>
      <c r="E102" s="6">
        <v>0</v>
      </c>
      <c r="F102" s="170">
        <v>0</v>
      </c>
      <c r="G102" s="16" t="e">
        <f t="shared" si="5"/>
        <v>#DIV/0!</v>
      </c>
      <c r="H102" s="17" t="e">
        <f t="shared" si="3"/>
        <v>#DIV/0!</v>
      </c>
      <c r="I102" s="60" t="e">
        <f t="shared" si="4"/>
        <v>#DIV/0!</v>
      </c>
    </row>
    <row r="103" spans="1:9" ht="40.5" customHeight="1" thickBot="1">
      <c r="A103" s="310"/>
      <c r="B103" s="59" t="s">
        <v>89</v>
      </c>
      <c r="C103" s="51" t="e">
        <f>C102/C101</f>
        <v>#DIV/0!</v>
      </c>
      <c r="D103" s="208">
        <f>D102/D101</f>
        <v>0</v>
      </c>
      <c r="E103" s="51">
        <f>E102/E101</f>
        <v>0</v>
      </c>
      <c r="F103" s="208">
        <f>F102/F101</f>
        <v>0</v>
      </c>
      <c r="G103" s="46" t="e">
        <f t="shared" si="5"/>
        <v>#DIV/0!</v>
      </c>
      <c r="H103" s="47" t="e">
        <f t="shared" si="3"/>
        <v>#DIV/0!</v>
      </c>
      <c r="I103" s="56" t="e">
        <f t="shared" si="4"/>
        <v>#DIV/0!</v>
      </c>
    </row>
    <row r="104" spans="1:9" ht="53.25">
      <c r="A104" s="308">
        <v>18</v>
      </c>
      <c r="B104" s="57" t="s">
        <v>90</v>
      </c>
      <c r="C104" s="38"/>
      <c r="D104" s="187">
        <v>1084</v>
      </c>
      <c r="E104" s="38">
        <v>1086</v>
      </c>
      <c r="F104" s="187">
        <v>1078</v>
      </c>
      <c r="G104" s="40">
        <f t="shared" si="5"/>
        <v>99.2633517495396</v>
      </c>
      <c r="H104" s="41">
        <f t="shared" si="3"/>
        <v>99.44649446494465</v>
      </c>
      <c r="I104" s="58" t="e">
        <f t="shared" si="4"/>
        <v>#DIV/0!</v>
      </c>
    </row>
    <row r="105" spans="1:9" ht="54" thickBot="1">
      <c r="A105" s="310"/>
      <c r="B105" s="59" t="s">
        <v>91</v>
      </c>
      <c r="C105" s="84">
        <f>C104/C7</f>
        <v>0</v>
      </c>
      <c r="D105" s="264">
        <f>D104/D7</f>
        <v>1</v>
      </c>
      <c r="E105" s="84">
        <f>E104/E7</f>
        <v>1.0055555555555555</v>
      </c>
      <c r="F105" s="264">
        <f>F104/F7</f>
        <v>1</v>
      </c>
      <c r="G105" s="46">
        <f t="shared" si="5"/>
        <v>99.4475138121547</v>
      </c>
      <c r="H105" s="47">
        <f t="shared" si="3"/>
        <v>100</v>
      </c>
      <c r="I105" s="56" t="e">
        <f t="shared" si="4"/>
        <v>#DIV/0!</v>
      </c>
    </row>
    <row r="106" spans="1:9" ht="39.75">
      <c r="A106" s="308">
        <v>19</v>
      </c>
      <c r="B106" s="57" t="s">
        <v>92</v>
      </c>
      <c r="C106" s="38">
        <v>31.2</v>
      </c>
      <c r="D106" s="168">
        <v>31.2</v>
      </c>
      <c r="E106" s="38">
        <v>31.2</v>
      </c>
      <c r="F106" s="168">
        <v>31.2</v>
      </c>
      <c r="G106" s="40">
        <f t="shared" si="5"/>
        <v>100</v>
      </c>
      <c r="H106" s="41">
        <f t="shared" si="3"/>
        <v>100</v>
      </c>
      <c r="I106" s="58">
        <f t="shared" si="4"/>
        <v>100</v>
      </c>
    </row>
    <row r="107" spans="1:9" ht="61.5" customHeight="1">
      <c r="A107" s="309"/>
      <c r="B107" s="8" t="s">
        <v>93</v>
      </c>
      <c r="C107" s="6">
        <v>27.8</v>
      </c>
      <c r="D107" s="170">
        <v>15.6</v>
      </c>
      <c r="E107" s="6">
        <v>15.6</v>
      </c>
      <c r="F107" s="170">
        <v>15.6</v>
      </c>
      <c r="G107" s="16">
        <f t="shared" si="5"/>
        <v>100</v>
      </c>
      <c r="H107" s="17">
        <f t="shared" si="3"/>
        <v>100</v>
      </c>
      <c r="I107" s="60">
        <f t="shared" si="4"/>
        <v>56.11510791366906</v>
      </c>
    </row>
    <row r="108" spans="1:9" ht="104.25" customHeight="1" thickBot="1">
      <c r="A108" s="310"/>
      <c r="B108" s="59" t="s">
        <v>94</v>
      </c>
      <c r="C108" s="84">
        <f>C107/C106</f>
        <v>0.8910256410256411</v>
      </c>
      <c r="D108" s="85">
        <f>D107/D106</f>
        <v>0.5</v>
      </c>
      <c r="E108" s="84">
        <f>E107/E106</f>
        <v>0.5</v>
      </c>
      <c r="F108" s="85">
        <f>F107/F106</f>
        <v>0.5</v>
      </c>
      <c r="G108" s="46">
        <f t="shared" si="5"/>
        <v>100</v>
      </c>
      <c r="H108" s="47">
        <f t="shared" si="3"/>
        <v>100</v>
      </c>
      <c r="I108" s="56">
        <f t="shared" si="4"/>
        <v>56.11510791366906</v>
      </c>
    </row>
    <row r="109" spans="1:9" ht="27">
      <c r="A109" s="308">
        <v>20</v>
      </c>
      <c r="B109" s="57" t="s">
        <v>153</v>
      </c>
      <c r="C109" s="38">
        <v>41298</v>
      </c>
      <c r="D109" s="178">
        <v>43230.5</v>
      </c>
      <c r="E109" s="38">
        <v>43230</v>
      </c>
      <c r="F109" s="178">
        <v>43230.5</v>
      </c>
      <c r="G109" s="40">
        <f t="shared" si="5"/>
        <v>100.00115660421002</v>
      </c>
      <c r="H109" s="41">
        <f t="shared" si="3"/>
        <v>100</v>
      </c>
      <c r="I109" s="58">
        <f t="shared" si="4"/>
        <v>104.67940336093757</v>
      </c>
    </row>
    <row r="110" spans="1:9" ht="53.25">
      <c r="A110" s="309"/>
      <c r="B110" s="8" t="s">
        <v>154</v>
      </c>
      <c r="C110" s="6">
        <v>12458</v>
      </c>
      <c r="D110" s="177">
        <v>670.7</v>
      </c>
      <c r="E110" s="6">
        <v>884</v>
      </c>
      <c r="F110" s="177">
        <v>670.7</v>
      </c>
      <c r="G110" s="16">
        <f t="shared" si="5"/>
        <v>75.8710407239819</v>
      </c>
      <c r="H110" s="17">
        <f t="shared" si="3"/>
        <v>100</v>
      </c>
      <c r="I110" s="60">
        <f t="shared" si="4"/>
        <v>5.383689195697544</v>
      </c>
    </row>
    <row r="111" spans="1:9" ht="66.75" thickBot="1">
      <c r="A111" s="310"/>
      <c r="B111" s="59" t="s">
        <v>95</v>
      </c>
      <c r="C111" s="84">
        <f>C110/C109</f>
        <v>0.3016610973897041</v>
      </c>
      <c r="D111" s="85">
        <f>D110/D109</f>
        <v>0.015514509431998244</v>
      </c>
      <c r="E111" s="84">
        <f>E110/E109</f>
        <v>0.02044876243349526</v>
      </c>
      <c r="F111" s="85">
        <f>F110/F109</f>
        <v>0.015514509431998244</v>
      </c>
      <c r="G111" s="46">
        <f t="shared" si="5"/>
        <v>75.87016320648009</v>
      </c>
      <c r="H111" s="47">
        <f t="shared" si="3"/>
        <v>100</v>
      </c>
      <c r="I111" s="56">
        <f t="shared" si="4"/>
        <v>5.143026252389336</v>
      </c>
    </row>
    <row r="112" spans="1:9" ht="39.75">
      <c r="A112" s="308">
        <v>21</v>
      </c>
      <c r="B112" s="57" t="s">
        <v>103</v>
      </c>
      <c r="C112" s="38">
        <v>59</v>
      </c>
      <c r="D112" s="270">
        <v>30</v>
      </c>
      <c r="E112" s="38">
        <v>42</v>
      </c>
      <c r="F112" s="270">
        <v>30</v>
      </c>
      <c r="G112" s="40">
        <f t="shared" si="5"/>
        <v>71.42857142857143</v>
      </c>
      <c r="H112" s="41">
        <f t="shared" si="3"/>
        <v>100</v>
      </c>
      <c r="I112" s="58">
        <f t="shared" si="4"/>
        <v>50.847457627118644</v>
      </c>
    </row>
    <row r="113" spans="1:9" ht="27">
      <c r="A113" s="309"/>
      <c r="B113" s="8" t="s">
        <v>96</v>
      </c>
      <c r="C113" s="6">
        <v>36</v>
      </c>
      <c r="D113" s="177">
        <v>30</v>
      </c>
      <c r="E113" s="6">
        <v>42</v>
      </c>
      <c r="F113" s="177">
        <v>30</v>
      </c>
      <c r="G113" s="16">
        <f t="shared" si="5"/>
        <v>71.42857142857143</v>
      </c>
      <c r="H113" s="17">
        <f t="shared" si="3"/>
        <v>100</v>
      </c>
      <c r="I113" s="60">
        <f t="shared" si="4"/>
        <v>83.33333333333334</v>
      </c>
    </row>
    <row r="114" spans="1:9" ht="27" thickBot="1">
      <c r="A114" s="310"/>
      <c r="B114" s="59" t="s">
        <v>97</v>
      </c>
      <c r="C114" s="84">
        <f>C113/C112</f>
        <v>0.6101694915254238</v>
      </c>
      <c r="D114" s="85">
        <f>D113/D112</f>
        <v>1</v>
      </c>
      <c r="E114" s="84">
        <f>E113/E112</f>
        <v>1</v>
      </c>
      <c r="F114" s="85">
        <f>F113/F112</f>
        <v>1</v>
      </c>
      <c r="G114" s="46">
        <f t="shared" si="5"/>
        <v>100</v>
      </c>
      <c r="H114" s="47">
        <f t="shared" si="3"/>
        <v>100</v>
      </c>
      <c r="I114" s="56">
        <f t="shared" si="4"/>
        <v>163.88888888888889</v>
      </c>
    </row>
    <row r="115" spans="1:9" ht="42" customHeight="1">
      <c r="A115" s="308">
        <v>22</v>
      </c>
      <c r="B115" s="57" t="s">
        <v>98</v>
      </c>
      <c r="C115" s="38">
        <v>10376</v>
      </c>
      <c r="D115" s="178">
        <v>1050</v>
      </c>
      <c r="E115" s="38">
        <v>3500</v>
      </c>
      <c r="F115" s="178">
        <v>950</v>
      </c>
      <c r="G115" s="40">
        <f t="shared" si="5"/>
        <v>27.142857142857142</v>
      </c>
      <c r="H115" s="41">
        <f t="shared" si="3"/>
        <v>90.47619047619048</v>
      </c>
      <c r="I115" s="58">
        <f t="shared" si="4"/>
        <v>9.15574402467232</v>
      </c>
    </row>
    <row r="116" spans="1:9" ht="53.25">
      <c r="A116" s="309"/>
      <c r="B116" s="8" t="s">
        <v>99</v>
      </c>
      <c r="C116" s="6"/>
      <c r="D116" s="177">
        <v>0</v>
      </c>
      <c r="E116" s="6">
        <v>450</v>
      </c>
      <c r="F116" s="177">
        <v>100</v>
      </c>
      <c r="G116" s="16">
        <f t="shared" si="5"/>
        <v>22.22222222222222</v>
      </c>
      <c r="H116" s="17" t="e">
        <f t="shared" si="3"/>
        <v>#DIV/0!</v>
      </c>
      <c r="I116" s="60" t="e">
        <f t="shared" si="4"/>
        <v>#DIV/0!</v>
      </c>
    </row>
    <row r="117" spans="1:9" ht="66.75" thickBot="1">
      <c r="A117" s="310"/>
      <c r="B117" s="59" t="s">
        <v>100</v>
      </c>
      <c r="C117" s="84">
        <f>C116/C7</f>
        <v>0</v>
      </c>
      <c r="D117" s="85">
        <f>D116/D7</f>
        <v>0</v>
      </c>
      <c r="E117" s="84">
        <f>E116/E7</f>
        <v>0.4166666666666667</v>
      </c>
      <c r="F117" s="85">
        <f>F116/F7</f>
        <v>0.09276437847866419</v>
      </c>
      <c r="G117" s="46">
        <f t="shared" si="5"/>
        <v>22.263450834879404</v>
      </c>
      <c r="H117" s="47" t="e">
        <f t="shared" si="3"/>
        <v>#DIV/0!</v>
      </c>
      <c r="I117" s="56" t="e">
        <f t="shared" si="4"/>
        <v>#DIV/0!</v>
      </c>
    </row>
    <row r="118" spans="1:9" ht="48.75" customHeight="1">
      <c r="A118" s="308">
        <v>23</v>
      </c>
      <c r="B118" s="57" t="s">
        <v>101</v>
      </c>
      <c r="C118" s="38">
        <v>211</v>
      </c>
      <c r="D118" s="173">
        <v>556</v>
      </c>
      <c r="E118" s="38">
        <v>440</v>
      </c>
      <c r="F118" s="173">
        <v>480</v>
      </c>
      <c r="G118" s="40"/>
      <c r="H118" s="41">
        <f t="shared" si="3"/>
        <v>86.33093525179856</v>
      </c>
      <c r="I118" s="58">
        <f t="shared" si="4"/>
        <v>227.48815165876778</v>
      </c>
    </row>
    <row r="119" spans="1:9" ht="54" thickBot="1">
      <c r="A119" s="310"/>
      <c r="B119" s="59" t="s">
        <v>102</v>
      </c>
      <c r="C119" s="84">
        <f>C118/C7</f>
        <v>0.14652777777777778</v>
      </c>
      <c r="D119" s="264">
        <f>D118/D7</f>
        <v>0.5129151291512916</v>
      </c>
      <c r="E119" s="84">
        <f>E118/E7</f>
        <v>0.4074074074074074</v>
      </c>
      <c r="F119" s="264">
        <f>F118/F7</f>
        <v>0.4452690166975881</v>
      </c>
      <c r="G119" s="46">
        <f t="shared" si="5"/>
        <v>109.29330409849891</v>
      </c>
      <c r="H119" s="47">
        <f t="shared" si="3"/>
        <v>86.81144138492544</v>
      </c>
      <c r="I119" s="56">
        <f t="shared" si="4"/>
        <v>303.8802767983539</v>
      </c>
    </row>
    <row r="120" spans="1:9" ht="14.25">
      <c r="A120" s="2"/>
      <c r="B120" s="2"/>
      <c r="C120" s="1"/>
      <c r="D120" s="1"/>
      <c r="E120" s="12"/>
      <c r="F120" s="1"/>
      <c r="G120" s="1"/>
      <c r="H120" s="1"/>
      <c r="I120" s="1"/>
    </row>
    <row r="121" spans="1:9" ht="14.25">
      <c r="A121" s="2"/>
      <c r="B121" s="2" t="s">
        <v>270</v>
      </c>
      <c r="C121" s="1"/>
      <c r="D121" s="1"/>
      <c r="E121" s="1"/>
      <c r="F121" s="1"/>
      <c r="G121" s="1"/>
      <c r="H121" s="1"/>
      <c r="I121" s="1"/>
    </row>
    <row r="122" spans="1:9" ht="14.25">
      <c r="A122" s="2"/>
      <c r="B122" s="2" t="s">
        <v>150</v>
      </c>
      <c r="C122" s="1"/>
      <c r="D122" s="1"/>
      <c r="E122" s="1" t="s">
        <v>256</v>
      </c>
      <c r="F122" s="1"/>
      <c r="G122" s="1"/>
      <c r="H122" s="1"/>
      <c r="I122" s="1"/>
    </row>
    <row r="123" spans="1:9" ht="14.25">
      <c r="A123" s="2"/>
      <c r="B123" s="2" t="s">
        <v>206</v>
      </c>
      <c r="C123" s="1"/>
      <c r="D123" s="1"/>
      <c r="E123" s="296"/>
      <c r="F123" s="296"/>
      <c r="G123" s="1"/>
      <c r="H123" s="1"/>
      <c r="I123" s="1"/>
    </row>
    <row r="124" spans="1:9" ht="14.25">
      <c r="A124" s="2"/>
      <c r="B124" s="2"/>
      <c r="C124" s="1"/>
      <c r="D124" s="1"/>
      <c r="E124" s="1"/>
      <c r="F124" s="1"/>
      <c r="G124" s="1"/>
      <c r="H124" s="1"/>
      <c r="I124" s="1"/>
    </row>
    <row r="125" spans="1:9" ht="14.25">
      <c r="A125" s="2"/>
      <c r="B125" s="2"/>
      <c r="C125" s="1"/>
      <c r="D125" s="1"/>
      <c r="E125" s="1"/>
      <c r="F125" s="1"/>
      <c r="G125" s="1"/>
      <c r="H125" s="1"/>
      <c r="I125" s="1"/>
    </row>
    <row r="126" spans="1:9" ht="14.25">
      <c r="A126" s="2"/>
      <c r="B126" s="2"/>
      <c r="C126" s="1"/>
      <c r="D126" s="1"/>
      <c r="E126" s="1"/>
      <c r="F126" s="1"/>
      <c r="G126" s="1"/>
      <c r="H126" s="1"/>
      <c r="I126" s="1"/>
    </row>
    <row r="127" spans="1:9" ht="14.25">
      <c r="A127" s="2"/>
      <c r="B127" s="2"/>
      <c r="C127" s="1"/>
      <c r="D127" s="1"/>
      <c r="E127" s="1"/>
      <c r="F127" s="1"/>
      <c r="G127" s="1"/>
      <c r="H127" s="1"/>
      <c r="I127" s="1"/>
    </row>
    <row r="128" spans="1:9" ht="14.25">
      <c r="A128" s="2"/>
      <c r="B128" s="2"/>
      <c r="C128" s="1"/>
      <c r="D128" s="1"/>
      <c r="E128" s="1"/>
      <c r="F128" s="1"/>
      <c r="G128" s="1"/>
      <c r="H128" s="1"/>
      <c r="I128" s="1"/>
    </row>
    <row r="129" spans="1:9" ht="14.25">
      <c r="A129" s="2"/>
      <c r="B129" s="2"/>
      <c r="C129" s="1"/>
      <c r="D129" s="1"/>
      <c r="E129" s="1"/>
      <c r="F129" s="1"/>
      <c r="G129" s="1"/>
      <c r="H129" s="1"/>
      <c r="I129" s="1"/>
    </row>
    <row r="130" spans="1:9" ht="14.25">
      <c r="A130" s="2"/>
      <c r="B130" s="2"/>
      <c r="C130" s="1"/>
      <c r="D130" s="1"/>
      <c r="E130" s="1"/>
      <c r="F130" s="1"/>
      <c r="G130" s="1"/>
      <c r="H130" s="1"/>
      <c r="I130" s="1"/>
    </row>
    <row r="131" spans="1:9" ht="14.25">
      <c r="A131" s="2"/>
      <c r="B131" s="2"/>
      <c r="C131" s="1"/>
      <c r="D131" s="1"/>
      <c r="E131" s="1"/>
      <c r="F131" s="1"/>
      <c r="G131" s="1"/>
      <c r="H131" s="1"/>
      <c r="I131" s="1"/>
    </row>
    <row r="132" spans="1:9" ht="14.25">
      <c r="A132" s="2"/>
      <c r="B132" s="2"/>
      <c r="C132" s="1"/>
      <c r="D132" s="1"/>
      <c r="E132" s="1"/>
      <c r="F132" s="1"/>
      <c r="G132" s="1"/>
      <c r="H132" s="1"/>
      <c r="I132" s="1"/>
    </row>
    <row r="133" spans="1:9" ht="14.25">
      <c r="A133" s="2"/>
      <c r="B133" s="2"/>
      <c r="C133" s="1"/>
      <c r="D133" s="1"/>
      <c r="E133" s="1"/>
      <c r="F133" s="1"/>
      <c r="G133" s="1"/>
      <c r="H133" s="1"/>
      <c r="I133" s="1"/>
    </row>
    <row r="134" spans="1:9" ht="14.25">
      <c r="A134" s="2"/>
      <c r="B134" s="2"/>
      <c r="C134" s="1"/>
      <c r="D134" s="1"/>
      <c r="E134" s="1"/>
      <c r="F134" s="1"/>
      <c r="G134" s="1"/>
      <c r="H134" s="1"/>
      <c r="I134" s="1"/>
    </row>
    <row r="135" spans="1:9" ht="14.25">
      <c r="A135" s="2"/>
      <c r="B135" s="2"/>
      <c r="C135" s="1"/>
      <c r="D135" s="1"/>
      <c r="E135" s="1"/>
      <c r="F135" s="1"/>
      <c r="G135" s="1"/>
      <c r="H135" s="1"/>
      <c r="I135" s="1"/>
    </row>
    <row r="136" spans="1:9" ht="14.25">
      <c r="A136" s="2"/>
      <c r="B136" s="2"/>
      <c r="C136" s="1"/>
      <c r="D136" s="1"/>
      <c r="E136" s="1"/>
      <c r="F136" s="1"/>
      <c r="G136" s="1"/>
      <c r="H136" s="1"/>
      <c r="I136" s="1"/>
    </row>
    <row r="137" spans="1:9" ht="14.25">
      <c r="A137" s="2"/>
      <c r="B137" s="2"/>
      <c r="C137" s="1"/>
      <c r="D137" s="1"/>
      <c r="E137" s="1"/>
      <c r="F137" s="1"/>
      <c r="G137" s="1"/>
      <c r="H137" s="1"/>
      <c r="I137" s="1"/>
    </row>
    <row r="138" spans="1:9" ht="14.25">
      <c r="A138" s="2"/>
      <c r="B138" s="2"/>
      <c r="C138" s="1"/>
      <c r="D138" s="1"/>
      <c r="E138" s="1"/>
      <c r="F138" s="1"/>
      <c r="G138" s="1"/>
      <c r="H138" s="1"/>
      <c r="I138" s="1"/>
    </row>
    <row r="139" spans="1:9" ht="14.25">
      <c r="A139" s="2"/>
      <c r="B139" s="2"/>
      <c r="C139" s="1"/>
      <c r="D139" s="1"/>
      <c r="E139" s="1"/>
      <c r="F139" s="1"/>
      <c r="G139" s="1"/>
      <c r="H139" s="1"/>
      <c r="I139" s="1"/>
    </row>
    <row r="140" spans="1:9" ht="14.25">
      <c r="A140" s="2"/>
      <c r="B140" s="2"/>
      <c r="C140" s="1"/>
      <c r="D140" s="1"/>
      <c r="E140" s="1"/>
      <c r="F140" s="1"/>
      <c r="G140" s="1"/>
      <c r="H140" s="1"/>
      <c r="I140" s="1"/>
    </row>
    <row r="141" spans="1:9" ht="14.25">
      <c r="A141" s="2"/>
      <c r="B141" s="2"/>
      <c r="C141" s="1"/>
      <c r="D141" s="1"/>
      <c r="E141" s="1"/>
      <c r="F141" s="1"/>
      <c r="G141" s="1"/>
      <c r="H141" s="1"/>
      <c r="I141" s="1"/>
    </row>
    <row r="142" spans="1:9" ht="14.25">
      <c r="A142" s="2"/>
      <c r="B142" s="2"/>
      <c r="C142" s="1"/>
      <c r="D142" s="1"/>
      <c r="E142" s="1"/>
      <c r="F142" s="1"/>
      <c r="G142" s="1"/>
      <c r="H142" s="1"/>
      <c r="I142" s="1"/>
    </row>
    <row r="143" spans="1:9" ht="14.25">
      <c r="A143" s="2"/>
      <c r="B143" s="2"/>
      <c r="C143" s="1"/>
      <c r="D143" s="1"/>
      <c r="E143" s="1"/>
      <c r="F143" s="1"/>
      <c r="G143" s="1"/>
      <c r="H143" s="1"/>
      <c r="I143" s="1"/>
    </row>
    <row r="144" spans="1:9" ht="14.25">
      <c r="A144" s="2"/>
      <c r="B144" s="2"/>
      <c r="C144" s="1"/>
      <c r="D144" s="1"/>
      <c r="E144" s="1"/>
      <c r="F144" s="1"/>
      <c r="G144" s="1"/>
      <c r="H144" s="1"/>
      <c r="I144" s="1"/>
    </row>
    <row r="145" spans="1:9" ht="14.25">
      <c r="A145" s="2"/>
      <c r="B145" s="2"/>
      <c r="C145" s="1"/>
      <c r="D145" s="1"/>
      <c r="E145" s="1"/>
      <c r="F145" s="1"/>
      <c r="G145" s="1"/>
      <c r="H145" s="1"/>
      <c r="I145" s="1"/>
    </row>
    <row r="146" spans="1:9" ht="14.25">
      <c r="A146" s="2"/>
      <c r="B146" s="2"/>
      <c r="C146" s="1"/>
      <c r="D146" s="1"/>
      <c r="E146" s="1"/>
      <c r="F146" s="1"/>
      <c r="G146" s="1"/>
      <c r="H146" s="1"/>
      <c r="I146" s="1"/>
    </row>
    <row r="147" spans="1:9" ht="14.25">
      <c r="A147" s="2"/>
      <c r="B147" s="2"/>
      <c r="C147" s="1"/>
      <c r="D147" s="1"/>
      <c r="E147" s="1"/>
      <c r="F147" s="1"/>
      <c r="G147" s="1"/>
      <c r="H147" s="1"/>
      <c r="I147" s="1"/>
    </row>
    <row r="148" spans="1:9" ht="14.25">
      <c r="A148" s="2"/>
      <c r="B148" s="2"/>
      <c r="C148" s="1"/>
      <c r="D148" s="1"/>
      <c r="E148" s="1"/>
      <c r="F148" s="1"/>
      <c r="G148" s="1"/>
      <c r="H148" s="1"/>
      <c r="I148" s="1"/>
    </row>
    <row r="149" spans="1:9" ht="14.25">
      <c r="A149" s="2"/>
      <c r="B149" s="2"/>
      <c r="C149" s="1"/>
      <c r="D149" s="1"/>
      <c r="E149" s="1"/>
      <c r="F149" s="1"/>
      <c r="G149" s="1"/>
      <c r="H149" s="1"/>
      <c r="I149" s="1"/>
    </row>
    <row r="150" spans="1:9" ht="14.25">
      <c r="A150" s="2"/>
      <c r="B150" s="2"/>
      <c r="C150" s="1"/>
      <c r="D150" s="1"/>
      <c r="E150" s="1"/>
      <c r="F150" s="1"/>
      <c r="G150" s="1"/>
      <c r="H150" s="1"/>
      <c r="I150" s="1"/>
    </row>
    <row r="151" spans="1:9" ht="14.25">
      <c r="A151" s="2"/>
      <c r="B151" s="2"/>
      <c r="C151" s="1"/>
      <c r="D151" s="1"/>
      <c r="E151" s="1"/>
      <c r="F151" s="1"/>
      <c r="G151" s="1"/>
      <c r="H151" s="1"/>
      <c r="I151" s="1"/>
    </row>
    <row r="152" spans="1:9" ht="14.25">
      <c r="A152" s="2"/>
      <c r="B152" s="2"/>
      <c r="C152" s="1"/>
      <c r="D152" s="1"/>
      <c r="E152" s="1"/>
      <c r="F152" s="1"/>
      <c r="G152" s="1"/>
      <c r="H152" s="1"/>
      <c r="I152" s="1"/>
    </row>
    <row r="153" spans="1:9" ht="14.25">
      <c r="A153" s="2"/>
      <c r="B153" s="2"/>
      <c r="C153" s="1"/>
      <c r="D153" s="1"/>
      <c r="E153" s="1"/>
      <c r="F153" s="1"/>
      <c r="G153" s="1"/>
      <c r="H153" s="1"/>
      <c r="I153" s="1"/>
    </row>
    <row r="154" spans="1:9" ht="14.25">
      <c r="A154" s="2"/>
      <c r="B154" s="2"/>
      <c r="C154" s="1"/>
      <c r="D154" s="1"/>
      <c r="E154" s="1"/>
      <c r="F154" s="1"/>
      <c r="G154" s="1"/>
      <c r="H154" s="1"/>
      <c r="I154" s="1"/>
    </row>
    <row r="155" spans="1:9" ht="14.25">
      <c r="A155" s="2"/>
      <c r="B155" s="2"/>
      <c r="C155" s="1"/>
      <c r="D155" s="1"/>
      <c r="E155" s="1"/>
      <c r="F155" s="1"/>
      <c r="G155" s="1"/>
      <c r="H155" s="1"/>
      <c r="I155" s="1"/>
    </row>
    <row r="156" spans="1:9" ht="14.25">
      <c r="A156" s="2"/>
      <c r="B156" s="2"/>
      <c r="C156" s="1"/>
      <c r="D156" s="1"/>
      <c r="E156" s="1"/>
      <c r="F156" s="1"/>
      <c r="G156" s="1"/>
      <c r="H156" s="1"/>
      <c r="I156" s="1"/>
    </row>
    <row r="157" spans="1:9" ht="14.25">
      <c r="A157" s="2"/>
      <c r="B157" s="2"/>
      <c r="C157" s="1"/>
      <c r="D157" s="1"/>
      <c r="E157" s="1"/>
      <c r="F157" s="1"/>
      <c r="G157" s="1"/>
      <c r="H157" s="1"/>
      <c r="I157" s="1"/>
    </row>
    <row r="158" spans="1:9" ht="14.25">
      <c r="A158" s="2"/>
      <c r="B158" s="2"/>
      <c r="C158" s="1"/>
      <c r="D158" s="1"/>
      <c r="E158" s="1"/>
      <c r="F158" s="1"/>
      <c r="G158" s="1"/>
      <c r="H158" s="1"/>
      <c r="I158" s="1"/>
    </row>
    <row r="159" spans="1:9" ht="14.25">
      <c r="A159" s="2"/>
      <c r="B159" s="2"/>
      <c r="C159" s="1"/>
      <c r="D159" s="1"/>
      <c r="E159" s="1"/>
      <c r="F159" s="1"/>
      <c r="G159" s="1"/>
      <c r="H159" s="1"/>
      <c r="I159" s="1"/>
    </row>
    <row r="160" spans="1:9" ht="14.25">
      <c r="A160" s="2"/>
      <c r="B160" s="2"/>
      <c r="C160" s="1"/>
      <c r="D160" s="1"/>
      <c r="E160" s="1"/>
      <c r="F160" s="1"/>
      <c r="G160" s="1"/>
      <c r="H160" s="1"/>
      <c r="I160" s="1"/>
    </row>
    <row r="161" spans="1:9" ht="14.25">
      <c r="A161" s="2"/>
      <c r="B161" s="2"/>
      <c r="C161" s="1"/>
      <c r="D161" s="1"/>
      <c r="E161" s="1"/>
      <c r="F161" s="1"/>
      <c r="G161" s="1"/>
      <c r="H161" s="1"/>
      <c r="I161" s="1"/>
    </row>
    <row r="162" spans="1:9" ht="14.25">
      <c r="A162" s="2"/>
      <c r="B162" s="2"/>
      <c r="C162" s="1"/>
      <c r="D162" s="1"/>
      <c r="E162" s="1"/>
      <c r="F162" s="1"/>
      <c r="G162" s="1"/>
      <c r="H162" s="1"/>
      <c r="I162" s="1"/>
    </row>
    <row r="163" spans="1:9" ht="14.25">
      <c r="A163" s="2"/>
      <c r="B163" s="2"/>
      <c r="C163" s="1"/>
      <c r="D163" s="1"/>
      <c r="E163" s="1"/>
      <c r="F163" s="1"/>
      <c r="G163" s="1"/>
      <c r="H163" s="1"/>
      <c r="I163" s="1"/>
    </row>
    <row r="164" spans="1:9" ht="14.25">
      <c r="A164" s="2"/>
      <c r="B164" s="2"/>
      <c r="C164" s="1"/>
      <c r="D164" s="1"/>
      <c r="E164" s="1"/>
      <c r="F164" s="1"/>
      <c r="G164" s="1"/>
      <c r="H164" s="1"/>
      <c r="I164" s="1"/>
    </row>
    <row r="165" spans="1:9" ht="14.25">
      <c r="A165" s="2"/>
      <c r="B165" s="2"/>
      <c r="C165" s="1"/>
      <c r="D165" s="1"/>
      <c r="E165" s="1"/>
      <c r="F165" s="1"/>
      <c r="G165" s="1"/>
      <c r="H165" s="1"/>
      <c r="I165" s="1"/>
    </row>
    <row r="166" spans="1:9" ht="14.25">
      <c r="A166" s="2"/>
      <c r="B166" s="2"/>
      <c r="C166" s="1"/>
      <c r="D166" s="1"/>
      <c r="E166" s="1"/>
      <c r="F166" s="1"/>
      <c r="G166" s="1"/>
      <c r="H166" s="1"/>
      <c r="I166" s="1"/>
    </row>
    <row r="167" spans="1:9" ht="14.25">
      <c r="A167" s="2"/>
      <c r="B167" s="2"/>
      <c r="C167" s="1"/>
      <c r="D167" s="1"/>
      <c r="E167" s="1"/>
      <c r="F167" s="1"/>
      <c r="G167" s="1"/>
      <c r="H167" s="1"/>
      <c r="I167" s="1"/>
    </row>
    <row r="168" spans="1:9" ht="14.25">
      <c r="A168" s="2"/>
      <c r="B168" s="2"/>
      <c r="C168" s="1"/>
      <c r="D168" s="1"/>
      <c r="E168" s="1"/>
      <c r="F168" s="1"/>
      <c r="G168" s="1"/>
      <c r="H168" s="1"/>
      <c r="I168" s="1"/>
    </row>
    <row r="169" spans="1:9" ht="14.25">
      <c r="A169" s="2"/>
      <c r="B169" s="2"/>
      <c r="C169" s="1"/>
      <c r="D169" s="1"/>
      <c r="E169" s="1"/>
      <c r="F169" s="1"/>
      <c r="G169" s="1"/>
      <c r="H169" s="1"/>
      <c r="I169" s="1"/>
    </row>
    <row r="170" spans="1:9" ht="14.25">
      <c r="A170" s="2"/>
      <c r="B170" s="2"/>
      <c r="C170" s="1"/>
      <c r="D170" s="1"/>
      <c r="E170" s="1"/>
      <c r="F170" s="1"/>
      <c r="G170" s="1"/>
      <c r="H170" s="1"/>
      <c r="I170" s="1"/>
    </row>
    <row r="171" spans="1:9" ht="14.25">
      <c r="A171" s="2"/>
      <c r="B171" s="2"/>
      <c r="C171" s="1"/>
      <c r="D171" s="1"/>
      <c r="E171" s="1"/>
      <c r="F171" s="1"/>
      <c r="G171" s="1"/>
      <c r="H171" s="1"/>
      <c r="I171" s="1"/>
    </row>
    <row r="172" spans="1:9" ht="14.25">
      <c r="A172" s="2"/>
      <c r="B172" s="2"/>
      <c r="C172" s="1"/>
      <c r="D172" s="1"/>
      <c r="E172" s="1"/>
      <c r="F172" s="1"/>
      <c r="G172" s="1"/>
      <c r="H172" s="1"/>
      <c r="I172" s="1"/>
    </row>
    <row r="173" spans="1:9" ht="14.25">
      <c r="A173" s="2"/>
      <c r="B173" s="2"/>
      <c r="C173" s="1"/>
      <c r="D173" s="1"/>
      <c r="E173" s="1"/>
      <c r="F173" s="1"/>
      <c r="G173" s="1"/>
      <c r="H173" s="1"/>
      <c r="I173" s="1"/>
    </row>
    <row r="174" spans="1:9" ht="14.25">
      <c r="A174" s="2"/>
      <c r="B174" s="2"/>
      <c r="C174" s="1"/>
      <c r="D174" s="1"/>
      <c r="E174" s="1"/>
      <c r="F174" s="1"/>
      <c r="G174" s="1"/>
      <c r="H174" s="1"/>
      <c r="I174" s="1"/>
    </row>
    <row r="175" spans="1:9" ht="14.25">
      <c r="A175" s="2"/>
      <c r="B175" s="2"/>
      <c r="C175" s="1"/>
      <c r="D175" s="1"/>
      <c r="E175" s="1"/>
      <c r="F175" s="1"/>
      <c r="G175" s="1"/>
      <c r="H175" s="1"/>
      <c r="I175" s="1"/>
    </row>
    <row r="176" spans="1:9" ht="14.25">
      <c r="A176" s="2"/>
      <c r="B176" s="2"/>
      <c r="C176" s="1"/>
      <c r="D176" s="1"/>
      <c r="E176" s="1"/>
      <c r="F176" s="1"/>
      <c r="G176" s="1"/>
      <c r="H176" s="1"/>
      <c r="I176" s="1"/>
    </row>
    <row r="177" spans="1:9" ht="14.25">
      <c r="A177" s="2"/>
      <c r="B177" s="2"/>
      <c r="C177" s="1"/>
      <c r="D177" s="1"/>
      <c r="E177" s="1"/>
      <c r="F177" s="1"/>
      <c r="G177" s="1"/>
      <c r="H177" s="1"/>
      <c r="I177" s="1"/>
    </row>
    <row r="178" spans="1:9" ht="14.25">
      <c r="A178" s="2"/>
      <c r="B178" s="2"/>
      <c r="C178" s="1"/>
      <c r="D178" s="1"/>
      <c r="E178" s="1"/>
      <c r="F178" s="1"/>
      <c r="G178" s="1"/>
      <c r="H178" s="1"/>
      <c r="I178" s="1"/>
    </row>
    <row r="179" spans="1:9" ht="14.25">
      <c r="A179" s="2"/>
      <c r="B179" s="2"/>
      <c r="C179" s="1"/>
      <c r="D179" s="1"/>
      <c r="E179" s="1"/>
      <c r="F179" s="1"/>
      <c r="G179" s="1"/>
      <c r="H179" s="1"/>
      <c r="I179" s="1"/>
    </row>
    <row r="180" spans="1:9" ht="14.25">
      <c r="A180" s="2"/>
      <c r="B180" s="2"/>
      <c r="C180" s="1"/>
      <c r="D180" s="1"/>
      <c r="E180" s="1"/>
      <c r="F180" s="1"/>
      <c r="G180" s="1"/>
      <c r="H180" s="1"/>
      <c r="I180" s="1"/>
    </row>
    <row r="181" spans="1:9" ht="14.25">
      <c r="A181" s="2"/>
      <c r="B181" s="2"/>
      <c r="C181" s="1"/>
      <c r="D181" s="1"/>
      <c r="E181" s="1"/>
      <c r="F181" s="1"/>
      <c r="G181" s="1"/>
      <c r="H181" s="1"/>
      <c r="I181" s="1"/>
    </row>
    <row r="182" spans="1:9" ht="14.25">
      <c r="A182" s="2"/>
      <c r="B182" s="2"/>
      <c r="C182" s="1"/>
      <c r="D182" s="1"/>
      <c r="E182" s="1"/>
      <c r="F182" s="1"/>
      <c r="G182" s="1"/>
      <c r="H182" s="1"/>
      <c r="I182" s="1"/>
    </row>
    <row r="183" spans="1:9" ht="14.25">
      <c r="A183" s="2"/>
      <c r="B183" s="2"/>
      <c r="C183" s="1"/>
      <c r="D183" s="1"/>
      <c r="E183" s="1"/>
      <c r="F183" s="1"/>
      <c r="G183" s="1"/>
      <c r="H183" s="1"/>
      <c r="I183" s="1"/>
    </row>
    <row r="184" spans="1:9" ht="14.25">
      <c r="A184" s="2"/>
      <c r="B184" s="2"/>
      <c r="C184" s="1"/>
      <c r="D184" s="1"/>
      <c r="E184" s="1"/>
      <c r="F184" s="1"/>
      <c r="G184" s="1"/>
      <c r="H184" s="1"/>
      <c r="I184" s="1"/>
    </row>
    <row r="185" spans="1:9" ht="14.25">
      <c r="A185" s="2"/>
      <c r="B185" s="2"/>
      <c r="C185" s="1"/>
      <c r="D185" s="1"/>
      <c r="E185" s="1"/>
      <c r="F185" s="1"/>
      <c r="G185" s="1"/>
      <c r="H185" s="1"/>
      <c r="I185" s="1"/>
    </row>
    <row r="186" spans="1:9" ht="14.25">
      <c r="A186" s="2"/>
      <c r="B186" s="2"/>
      <c r="C186" s="1"/>
      <c r="D186" s="1"/>
      <c r="E186" s="1"/>
      <c r="F186" s="1"/>
      <c r="G186" s="1"/>
      <c r="H186" s="1"/>
      <c r="I186" s="1"/>
    </row>
    <row r="187" spans="1:9" ht="14.25">
      <c r="A187" s="2"/>
      <c r="B187" s="2"/>
      <c r="C187" s="1"/>
      <c r="D187" s="1"/>
      <c r="E187" s="1"/>
      <c r="F187" s="1"/>
      <c r="G187" s="1"/>
      <c r="H187" s="1"/>
      <c r="I187" s="1"/>
    </row>
    <row r="188" spans="1:9" ht="14.25">
      <c r="A188" s="2"/>
      <c r="B188" s="2"/>
      <c r="C188" s="1"/>
      <c r="D188" s="1"/>
      <c r="E188" s="1"/>
      <c r="F188" s="1"/>
      <c r="G188" s="1"/>
      <c r="H188" s="1"/>
      <c r="I188" s="1"/>
    </row>
    <row r="189" spans="1:9" ht="14.25">
      <c r="A189" s="2"/>
      <c r="B189" s="2"/>
      <c r="C189" s="1"/>
      <c r="D189" s="1"/>
      <c r="E189" s="1"/>
      <c r="F189" s="1"/>
      <c r="G189" s="1"/>
      <c r="H189" s="1"/>
      <c r="I189" s="1"/>
    </row>
    <row r="190" spans="1:9" ht="14.25">
      <c r="A190" s="2"/>
      <c r="B190" s="2"/>
      <c r="C190" s="1"/>
      <c r="D190" s="1"/>
      <c r="E190" s="1"/>
      <c r="F190" s="1"/>
      <c r="G190" s="1"/>
      <c r="H190" s="1"/>
      <c r="I190" s="1"/>
    </row>
    <row r="191" spans="1:9" ht="14.25">
      <c r="A191" s="2"/>
      <c r="B191" s="2"/>
      <c r="C191" s="1"/>
      <c r="D191" s="1"/>
      <c r="E191" s="1"/>
      <c r="F191" s="1"/>
      <c r="G191" s="1"/>
      <c r="H191" s="1"/>
      <c r="I191" s="1"/>
    </row>
    <row r="192" spans="1:9" ht="14.25">
      <c r="A192" s="2"/>
      <c r="B192" s="2"/>
      <c r="C192" s="1"/>
      <c r="D192" s="1"/>
      <c r="E192" s="1"/>
      <c r="F192" s="1"/>
      <c r="G192" s="1"/>
      <c r="H192" s="1"/>
      <c r="I192" s="1"/>
    </row>
    <row r="193" spans="1:9" ht="14.25">
      <c r="A193" s="2"/>
      <c r="B193" s="2"/>
      <c r="C193" s="1"/>
      <c r="D193" s="1"/>
      <c r="E193" s="1"/>
      <c r="F193" s="1"/>
      <c r="G193" s="1"/>
      <c r="H193" s="1"/>
      <c r="I193" s="1"/>
    </row>
    <row r="194" spans="1:9" ht="14.25">
      <c r="A194" s="2"/>
      <c r="B194" s="2"/>
      <c r="C194" s="1"/>
      <c r="D194" s="1"/>
      <c r="E194" s="1"/>
      <c r="F194" s="1"/>
      <c r="G194" s="1"/>
      <c r="H194" s="1"/>
      <c r="I194" s="1"/>
    </row>
    <row r="195" spans="1:9" ht="14.25">
      <c r="A195" s="2"/>
      <c r="B195" s="2"/>
      <c r="C195" s="1"/>
      <c r="D195" s="1"/>
      <c r="E195" s="1"/>
      <c r="F195" s="1"/>
      <c r="G195" s="1"/>
      <c r="H195" s="1"/>
      <c r="I195" s="1"/>
    </row>
    <row r="196" spans="1:9" ht="14.25">
      <c r="A196" s="2"/>
      <c r="B196" s="2"/>
      <c r="C196" s="1"/>
      <c r="D196" s="1"/>
      <c r="E196" s="1"/>
      <c r="F196" s="1"/>
      <c r="G196" s="1"/>
      <c r="H196" s="1"/>
      <c r="I196" s="1"/>
    </row>
    <row r="197" spans="1:9" ht="14.25">
      <c r="A197" s="2"/>
      <c r="B197" s="2"/>
      <c r="C197" s="1"/>
      <c r="D197" s="1"/>
      <c r="E197" s="1"/>
      <c r="F197" s="1"/>
      <c r="G197" s="1"/>
      <c r="H197" s="1"/>
      <c r="I197" s="1"/>
    </row>
    <row r="198" spans="1:9" ht="14.25">
      <c r="A198" s="2"/>
      <c r="B198" s="2"/>
      <c r="C198" s="1"/>
      <c r="D198" s="1"/>
      <c r="E198" s="1"/>
      <c r="F198" s="1"/>
      <c r="G198" s="1"/>
      <c r="H198" s="1"/>
      <c r="I198" s="1"/>
    </row>
    <row r="199" spans="1:9" ht="14.25">
      <c r="A199" s="2"/>
      <c r="B199" s="2"/>
      <c r="C199" s="1"/>
      <c r="D199" s="1"/>
      <c r="E199" s="1"/>
      <c r="F199" s="1"/>
      <c r="G199" s="1"/>
      <c r="H199" s="1"/>
      <c r="I199" s="1"/>
    </row>
    <row r="200" spans="1:9" ht="14.25">
      <c r="A200" s="2"/>
      <c r="B200" s="2"/>
      <c r="C200" s="1"/>
      <c r="D200" s="1"/>
      <c r="E200" s="1"/>
      <c r="F200" s="1"/>
      <c r="G200" s="1"/>
      <c r="H200" s="1"/>
      <c r="I200" s="1"/>
    </row>
    <row r="201" spans="1:9" ht="14.25">
      <c r="A201" s="2"/>
      <c r="B201" s="2"/>
      <c r="C201" s="1"/>
      <c r="D201" s="1"/>
      <c r="E201" s="1"/>
      <c r="F201" s="1"/>
      <c r="G201" s="1"/>
      <c r="H201" s="1"/>
      <c r="I201" s="1"/>
    </row>
    <row r="202" spans="1:9" ht="14.25">
      <c r="A202" s="2"/>
      <c r="B202" s="2"/>
      <c r="C202" s="1"/>
      <c r="D202" s="1"/>
      <c r="E202" s="1"/>
      <c r="F202" s="1"/>
      <c r="G202" s="1"/>
      <c r="H202" s="1"/>
      <c r="I202" s="1"/>
    </row>
    <row r="203" spans="1:9" ht="14.25">
      <c r="A203" s="2"/>
      <c r="B203" s="2"/>
      <c r="C203" s="1"/>
      <c r="D203" s="1"/>
      <c r="E203" s="1"/>
      <c r="F203" s="1"/>
      <c r="G203" s="1"/>
      <c r="H203" s="1"/>
      <c r="I203" s="1"/>
    </row>
    <row r="204" spans="1:9" ht="14.25">
      <c r="A204" s="2"/>
      <c r="B204" s="2"/>
      <c r="C204" s="1"/>
      <c r="D204" s="1"/>
      <c r="E204" s="1"/>
      <c r="F204" s="1"/>
      <c r="G204" s="1"/>
      <c r="H204" s="1"/>
      <c r="I204" s="1"/>
    </row>
    <row r="205" spans="1:9" ht="14.25">
      <c r="A205" s="2"/>
      <c r="B205" s="2"/>
      <c r="C205" s="1"/>
      <c r="D205" s="1"/>
      <c r="E205" s="1"/>
      <c r="F205" s="1"/>
      <c r="G205" s="1"/>
      <c r="H205" s="1"/>
      <c r="I205" s="1"/>
    </row>
    <row r="206" spans="1:9" ht="14.25">
      <c r="A206" s="2"/>
      <c r="B206" s="2"/>
      <c r="C206" s="1"/>
      <c r="D206" s="1"/>
      <c r="E206" s="1"/>
      <c r="F206" s="1"/>
      <c r="G206" s="1"/>
      <c r="H206" s="1"/>
      <c r="I206" s="1"/>
    </row>
    <row r="207" spans="1:9" ht="14.25">
      <c r="A207" s="2"/>
      <c r="B207" s="2"/>
      <c r="C207" s="1"/>
      <c r="D207" s="1"/>
      <c r="E207" s="1"/>
      <c r="F207" s="1"/>
      <c r="G207" s="1"/>
      <c r="H207" s="1"/>
      <c r="I207" s="1"/>
    </row>
    <row r="208" spans="1:9" ht="14.25">
      <c r="A208" s="2"/>
      <c r="B208" s="2"/>
      <c r="C208" s="1"/>
      <c r="D208" s="1"/>
      <c r="E208" s="1"/>
      <c r="F208" s="1"/>
      <c r="G208" s="1"/>
      <c r="H208" s="1"/>
      <c r="I208" s="1"/>
    </row>
    <row r="209" spans="1:9" ht="14.25">
      <c r="A209" s="2"/>
      <c r="B209" s="2"/>
      <c r="C209" s="1"/>
      <c r="D209" s="1"/>
      <c r="E209" s="1"/>
      <c r="F209" s="1"/>
      <c r="G209" s="1"/>
      <c r="H209" s="1"/>
      <c r="I209" s="1"/>
    </row>
    <row r="210" spans="1:9" ht="14.25">
      <c r="A210" s="2"/>
      <c r="B210" s="2"/>
      <c r="C210" s="1"/>
      <c r="D210" s="1"/>
      <c r="E210" s="1"/>
      <c r="F210" s="1"/>
      <c r="G210" s="1"/>
      <c r="H210" s="1"/>
      <c r="I210" s="1"/>
    </row>
    <row r="211" spans="1:9" ht="14.25">
      <c r="A211" s="2"/>
      <c r="B211" s="2"/>
      <c r="C211" s="1"/>
      <c r="D211" s="1"/>
      <c r="E211" s="1"/>
      <c r="F211" s="1"/>
      <c r="G211" s="1"/>
      <c r="H211" s="1"/>
      <c r="I211" s="1"/>
    </row>
    <row r="212" spans="1:9" ht="14.25">
      <c r="A212" s="2"/>
      <c r="B212" s="2"/>
      <c r="C212" s="1"/>
      <c r="D212" s="1"/>
      <c r="E212" s="1"/>
      <c r="F212" s="1"/>
      <c r="G212" s="1"/>
      <c r="H212" s="1"/>
      <c r="I212" s="1"/>
    </row>
    <row r="213" spans="1:9" ht="14.25">
      <c r="A213" s="2"/>
      <c r="B213" s="2"/>
      <c r="C213" s="1"/>
      <c r="D213" s="1"/>
      <c r="E213" s="1"/>
      <c r="F213" s="1"/>
      <c r="G213" s="1"/>
      <c r="H213" s="1"/>
      <c r="I213" s="1"/>
    </row>
    <row r="214" spans="1:9" ht="14.25">
      <c r="A214" s="2"/>
      <c r="B214" s="2"/>
      <c r="C214" s="1"/>
      <c r="D214" s="1"/>
      <c r="E214" s="1"/>
      <c r="F214" s="1"/>
      <c r="G214" s="1"/>
      <c r="H214" s="1"/>
      <c r="I214" s="1"/>
    </row>
    <row r="215" spans="1:9" ht="14.25">
      <c r="A215" s="2"/>
      <c r="B215" s="2"/>
      <c r="C215" s="1"/>
      <c r="D215" s="1"/>
      <c r="E215" s="1"/>
      <c r="F215" s="1"/>
      <c r="G215" s="1"/>
      <c r="H215" s="1"/>
      <c r="I215" s="1"/>
    </row>
    <row r="216" spans="1:9" ht="14.25">
      <c r="A216" s="2"/>
      <c r="B216" s="2"/>
      <c r="C216" s="1"/>
      <c r="D216" s="1"/>
      <c r="E216" s="1"/>
      <c r="F216" s="1"/>
      <c r="G216" s="1"/>
      <c r="H216" s="1"/>
      <c r="I216" s="1"/>
    </row>
    <row r="217" spans="1:9" ht="14.25">
      <c r="A217" s="2"/>
      <c r="B217" s="2"/>
      <c r="C217" s="1"/>
      <c r="D217" s="1"/>
      <c r="E217" s="1"/>
      <c r="F217" s="1"/>
      <c r="G217" s="1"/>
      <c r="H217" s="1"/>
      <c r="I217" s="1"/>
    </row>
    <row r="218" spans="1:9" ht="14.25">
      <c r="A218" s="2"/>
      <c r="B218" s="2"/>
      <c r="C218" s="1"/>
      <c r="D218" s="1"/>
      <c r="E218" s="1"/>
      <c r="F218" s="1"/>
      <c r="G218" s="1"/>
      <c r="H218" s="1"/>
      <c r="I218" s="1"/>
    </row>
    <row r="219" spans="1:9" ht="14.25">
      <c r="A219" s="2"/>
      <c r="B219" s="2"/>
      <c r="C219" s="1"/>
      <c r="D219" s="1"/>
      <c r="E219" s="1"/>
      <c r="F219" s="1"/>
      <c r="G219" s="1"/>
      <c r="H219" s="1"/>
      <c r="I219" s="1"/>
    </row>
    <row r="220" spans="1:9" ht="14.25">
      <c r="A220" s="2"/>
      <c r="B220" s="2"/>
      <c r="C220" s="1"/>
      <c r="D220" s="1"/>
      <c r="E220" s="1"/>
      <c r="F220" s="1"/>
      <c r="G220" s="1"/>
      <c r="H220" s="1"/>
      <c r="I220" s="1"/>
    </row>
    <row r="221" spans="1:9" ht="14.25">
      <c r="A221" s="2"/>
      <c r="B221" s="2"/>
      <c r="C221" s="1"/>
      <c r="D221" s="1"/>
      <c r="E221" s="1"/>
      <c r="F221" s="1"/>
      <c r="G221" s="1"/>
      <c r="H221" s="1"/>
      <c r="I221" s="1"/>
    </row>
    <row r="222" spans="1:9" ht="14.25">
      <c r="A222" s="2"/>
      <c r="B222" s="2"/>
      <c r="C222" s="1"/>
      <c r="D222" s="1"/>
      <c r="E222" s="1"/>
      <c r="F222" s="1"/>
      <c r="G222" s="1"/>
      <c r="H222" s="1"/>
      <c r="I222" s="1"/>
    </row>
    <row r="223" spans="1:9" ht="14.25">
      <c r="A223" s="2"/>
      <c r="B223" s="2"/>
      <c r="C223" s="1"/>
      <c r="D223" s="1"/>
      <c r="E223" s="1"/>
      <c r="F223" s="1"/>
      <c r="G223" s="1"/>
      <c r="H223" s="1"/>
      <c r="I223" s="1"/>
    </row>
    <row r="224" spans="1:9" ht="14.25">
      <c r="A224" s="2"/>
      <c r="B224" s="2"/>
      <c r="C224" s="1"/>
      <c r="D224" s="1"/>
      <c r="E224" s="1"/>
      <c r="F224" s="1"/>
      <c r="G224" s="1"/>
      <c r="H224" s="1"/>
      <c r="I224" s="1"/>
    </row>
    <row r="225" spans="1:9" ht="14.25">
      <c r="A225" s="2"/>
      <c r="B225" s="2"/>
      <c r="C225" s="1"/>
      <c r="D225" s="1"/>
      <c r="E225" s="1"/>
      <c r="F225" s="1"/>
      <c r="G225" s="1"/>
      <c r="H225" s="1"/>
      <c r="I225" s="1"/>
    </row>
    <row r="226" spans="1:9" ht="14.25">
      <c r="A226" s="2"/>
      <c r="B226" s="2"/>
      <c r="C226" s="1"/>
      <c r="D226" s="1"/>
      <c r="E226" s="1"/>
      <c r="F226" s="1"/>
      <c r="G226" s="1"/>
      <c r="H226" s="1"/>
      <c r="I226" s="1"/>
    </row>
    <row r="227" spans="1:9" ht="14.25">
      <c r="A227" s="2"/>
      <c r="B227" s="2"/>
      <c r="C227" s="1"/>
      <c r="D227" s="1"/>
      <c r="E227" s="1"/>
      <c r="F227" s="1"/>
      <c r="G227" s="1"/>
      <c r="H227" s="1"/>
      <c r="I227" s="1"/>
    </row>
    <row r="228" spans="1:9" ht="14.25">
      <c r="A228" s="2"/>
      <c r="B228" s="2"/>
      <c r="C228" s="1"/>
      <c r="D228" s="1"/>
      <c r="E228" s="1"/>
      <c r="F228" s="1"/>
      <c r="G228" s="1"/>
      <c r="H228" s="1"/>
      <c r="I228" s="1"/>
    </row>
    <row r="229" spans="1:9" ht="14.25">
      <c r="A229" s="2"/>
      <c r="B229" s="2"/>
      <c r="C229" s="1"/>
      <c r="D229" s="1"/>
      <c r="E229" s="1"/>
      <c r="F229" s="1"/>
      <c r="G229" s="1"/>
      <c r="H229" s="1"/>
      <c r="I229" s="1"/>
    </row>
    <row r="230" spans="1:9" ht="14.25">
      <c r="A230" s="2"/>
      <c r="B230" s="2"/>
      <c r="C230" s="1"/>
      <c r="D230" s="1"/>
      <c r="E230" s="1"/>
      <c r="F230" s="1"/>
      <c r="G230" s="1"/>
      <c r="H230" s="1"/>
      <c r="I230" s="1"/>
    </row>
    <row r="231" spans="1:9" ht="14.25">
      <c r="A231" s="2"/>
      <c r="B231" s="2"/>
      <c r="C231" s="1"/>
      <c r="D231" s="1"/>
      <c r="E231" s="1"/>
      <c r="F231" s="1"/>
      <c r="G231" s="1"/>
      <c r="H231" s="1"/>
      <c r="I231" s="1"/>
    </row>
    <row r="232" spans="1:9" ht="14.25">
      <c r="A232" s="2"/>
      <c r="B232" s="2"/>
      <c r="C232" s="1"/>
      <c r="D232" s="1"/>
      <c r="E232" s="1"/>
      <c r="F232" s="1"/>
      <c r="G232" s="1"/>
      <c r="H232" s="1"/>
      <c r="I232" s="1"/>
    </row>
    <row r="233" spans="1:9" ht="14.25">
      <c r="A233" s="2"/>
      <c r="B233" s="2"/>
      <c r="C233" s="1"/>
      <c r="D233" s="1"/>
      <c r="E233" s="1"/>
      <c r="F233" s="1"/>
      <c r="G233" s="1"/>
      <c r="H233" s="1"/>
      <c r="I233" s="1"/>
    </row>
    <row r="234" spans="1:9" ht="14.25">
      <c r="A234" s="2"/>
      <c r="B234" s="2"/>
      <c r="C234" s="1"/>
      <c r="D234" s="1"/>
      <c r="E234" s="1"/>
      <c r="F234" s="1"/>
      <c r="G234" s="1"/>
      <c r="H234" s="1"/>
      <c r="I234" s="1"/>
    </row>
    <row r="235" spans="1:9" ht="14.25">
      <c r="A235" s="2"/>
      <c r="B235" s="2"/>
      <c r="C235" s="1"/>
      <c r="D235" s="1"/>
      <c r="E235" s="1"/>
      <c r="F235" s="1"/>
      <c r="G235" s="1"/>
      <c r="H235" s="1"/>
      <c r="I235" s="1"/>
    </row>
    <row r="236" spans="1:9" ht="14.25">
      <c r="A236" s="2"/>
      <c r="B236" s="2"/>
      <c r="C236" s="1"/>
      <c r="D236" s="1"/>
      <c r="E236" s="1"/>
      <c r="F236" s="1"/>
      <c r="G236" s="1"/>
      <c r="H236" s="1"/>
      <c r="I236" s="1"/>
    </row>
    <row r="237" spans="1:9" ht="14.25">
      <c r="A237" s="2"/>
      <c r="B237" s="2"/>
      <c r="C237" s="1"/>
      <c r="D237" s="1"/>
      <c r="E237" s="1"/>
      <c r="F237" s="1"/>
      <c r="G237" s="1"/>
      <c r="H237" s="1"/>
      <c r="I237" s="1"/>
    </row>
    <row r="238" spans="1:9" ht="14.25">
      <c r="A238" s="2"/>
      <c r="B238" s="2"/>
      <c r="C238" s="1"/>
      <c r="D238" s="1"/>
      <c r="E238" s="1"/>
      <c r="F238" s="1"/>
      <c r="G238" s="1"/>
      <c r="H238" s="1"/>
      <c r="I238" s="1"/>
    </row>
    <row r="239" spans="1:9" ht="14.25">
      <c r="A239" s="2"/>
      <c r="B239" s="2"/>
      <c r="C239" s="1"/>
      <c r="D239" s="1"/>
      <c r="E239" s="1"/>
      <c r="F239" s="1"/>
      <c r="G239" s="1"/>
      <c r="H239" s="1"/>
      <c r="I239" s="1"/>
    </row>
    <row r="240" spans="1:9" ht="14.25">
      <c r="A240" s="2"/>
      <c r="B240" s="2"/>
      <c r="C240" s="1"/>
      <c r="D240" s="1"/>
      <c r="E240" s="1"/>
      <c r="F240" s="1"/>
      <c r="G240" s="1"/>
      <c r="H240" s="1"/>
      <c r="I240" s="1"/>
    </row>
    <row r="241" spans="1:9" ht="14.25">
      <c r="A241" s="2"/>
      <c r="B241" s="2"/>
      <c r="C241" s="1"/>
      <c r="D241" s="1"/>
      <c r="E241" s="1"/>
      <c r="F241" s="1"/>
      <c r="G241" s="1"/>
      <c r="H241" s="1"/>
      <c r="I241" s="1"/>
    </row>
    <row r="242" spans="1:9" ht="14.25">
      <c r="A242" s="2"/>
      <c r="B242" s="2"/>
      <c r="C242" s="1"/>
      <c r="D242" s="1"/>
      <c r="E242" s="1"/>
      <c r="F242" s="1"/>
      <c r="G242" s="1"/>
      <c r="H242" s="1"/>
      <c r="I242" s="1"/>
    </row>
    <row r="243" spans="1:9" ht="14.25">
      <c r="A243" s="2"/>
      <c r="B243" s="2"/>
      <c r="C243" s="1"/>
      <c r="D243" s="1"/>
      <c r="E243" s="1"/>
      <c r="F243" s="1"/>
      <c r="G243" s="1"/>
      <c r="H243" s="1"/>
      <c r="I243" s="1"/>
    </row>
    <row r="244" spans="1:9" ht="14.25">
      <c r="A244" s="2"/>
      <c r="B244" s="2"/>
      <c r="C244" s="1"/>
      <c r="D244" s="1"/>
      <c r="E244" s="1"/>
      <c r="F244" s="1"/>
      <c r="G244" s="1"/>
      <c r="H244" s="1"/>
      <c r="I244" s="1"/>
    </row>
    <row r="245" spans="1:9" ht="14.25">
      <c r="A245" s="2"/>
      <c r="B245" s="2"/>
      <c r="C245" s="1"/>
      <c r="D245" s="1"/>
      <c r="E245" s="1"/>
      <c r="F245" s="1"/>
      <c r="G245" s="1"/>
      <c r="H245" s="1"/>
      <c r="I245" s="1"/>
    </row>
    <row r="246" spans="1:9" ht="14.25">
      <c r="A246" s="2"/>
      <c r="B246" s="2"/>
      <c r="C246" s="1"/>
      <c r="D246" s="1"/>
      <c r="E246" s="1"/>
      <c r="F246" s="1"/>
      <c r="G246" s="1"/>
      <c r="H246" s="1"/>
      <c r="I246" s="1"/>
    </row>
    <row r="247" spans="1:9" ht="14.25">
      <c r="A247" s="2"/>
      <c r="B247" s="2"/>
      <c r="C247" s="1"/>
      <c r="D247" s="1"/>
      <c r="E247" s="1"/>
      <c r="F247" s="1"/>
      <c r="G247" s="1"/>
      <c r="H247" s="1"/>
      <c r="I247" s="1"/>
    </row>
    <row r="248" spans="1:9" ht="14.25">
      <c r="A248" s="2"/>
      <c r="B248" s="2"/>
      <c r="C248" s="1"/>
      <c r="D248" s="1"/>
      <c r="E248" s="1"/>
      <c r="F248" s="1"/>
      <c r="G248" s="1"/>
      <c r="H248" s="1"/>
      <c r="I248" s="1"/>
    </row>
    <row r="249" spans="1:9" ht="14.25">
      <c r="A249" s="2"/>
      <c r="B249" s="2"/>
      <c r="C249" s="1"/>
      <c r="D249" s="1"/>
      <c r="E249" s="1"/>
      <c r="F249" s="1"/>
      <c r="G249" s="1"/>
      <c r="H249" s="1"/>
      <c r="I249" s="1"/>
    </row>
    <row r="250" spans="1:9" ht="14.25">
      <c r="A250" s="2"/>
      <c r="B250" s="2"/>
      <c r="C250" s="1"/>
      <c r="D250" s="1"/>
      <c r="E250" s="1"/>
      <c r="F250" s="1"/>
      <c r="G250" s="1"/>
      <c r="H250" s="1"/>
      <c r="I250" s="1"/>
    </row>
    <row r="251" spans="1:9" ht="14.25">
      <c r="A251" s="2"/>
      <c r="B251" s="2"/>
      <c r="C251" s="1"/>
      <c r="D251" s="1"/>
      <c r="E251" s="1"/>
      <c r="F251" s="1"/>
      <c r="G251" s="1"/>
      <c r="H251" s="1"/>
      <c r="I251" s="1"/>
    </row>
    <row r="252" spans="1:9" ht="14.25">
      <c r="A252" s="2"/>
      <c r="B252" s="2"/>
      <c r="C252" s="1"/>
      <c r="D252" s="1"/>
      <c r="E252" s="1"/>
      <c r="F252" s="1"/>
      <c r="G252" s="1"/>
      <c r="H252" s="1"/>
      <c r="I252" s="1"/>
    </row>
    <row r="253" spans="1:9" ht="14.25">
      <c r="A253" s="2"/>
      <c r="B253" s="2"/>
      <c r="C253" s="1"/>
      <c r="D253" s="1"/>
      <c r="E253" s="1"/>
      <c r="F253" s="1"/>
      <c r="G253" s="1"/>
      <c r="H253" s="1"/>
      <c r="I253" s="1"/>
    </row>
    <row r="254" spans="1:9" ht="14.25">
      <c r="A254" s="2"/>
      <c r="B254" s="2"/>
      <c r="C254" s="1"/>
      <c r="D254" s="1"/>
      <c r="E254" s="1"/>
      <c r="F254" s="1"/>
      <c r="G254" s="1"/>
      <c r="H254" s="1"/>
      <c r="I254" s="1"/>
    </row>
    <row r="255" spans="1:9" ht="14.25">
      <c r="A255" s="2"/>
      <c r="B255" s="2"/>
      <c r="C255" s="1"/>
      <c r="D255" s="1"/>
      <c r="E255" s="1"/>
      <c r="F255" s="1"/>
      <c r="G255" s="1"/>
      <c r="H255" s="1"/>
      <c r="I255" s="1"/>
    </row>
    <row r="256" spans="1:9" ht="14.25">
      <c r="A256" s="2"/>
      <c r="B256" s="2"/>
      <c r="C256" s="1"/>
      <c r="D256" s="1"/>
      <c r="E256" s="1"/>
      <c r="F256" s="1"/>
      <c r="G256" s="1"/>
      <c r="H256" s="1"/>
      <c r="I256" s="3"/>
    </row>
    <row r="257" spans="1:9" ht="14.25">
      <c r="A257" s="2"/>
      <c r="B257" s="2"/>
      <c r="C257" s="1"/>
      <c r="D257" s="1"/>
      <c r="E257" s="1"/>
      <c r="F257" s="1"/>
      <c r="G257" s="1"/>
      <c r="H257" s="1"/>
      <c r="I257" s="3"/>
    </row>
    <row r="258" spans="1:9" ht="14.25">
      <c r="A258" s="2"/>
      <c r="B258" s="2"/>
      <c r="C258" s="1"/>
      <c r="D258" s="1"/>
      <c r="E258" s="1"/>
      <c r="F258" s="1"/>
      <c r="G258" s="1"/>
      <c r="H258" s="1"/>
      <c r="I258" s="3"/>
    </row>
    <row r="259" spans="1:9" ht="14.25">
      <c r="A259" s="2"/>
      <c r="B259" s="2"/>
      <c r="C259" s="1"/>
      <c r="D259" s="1"/>
      <c r="E259" s="1"/>
      <c r="F259" s="1"/>
      <c r="G259" s="1"/>
      <c r="H259" s="1"/>
      <c r="I259" s="3"/>
    </row>
    <row r="260" spans="1:9" ht="14.25">
      <c r="A260" s="2"/>
      <c r="B260" s="2"/>
      <c r="C260" s="1"/>
      <c r="D260" s="1"/>
      <c r="E260" s="1"/>
      <c r="F260" s="1"/>
      <c r="G260" s="1"/>
      <c r="H260" s="1"/>
      <c r="I260" s="3"/>
    </row>
    <row r="261" spans="1:9" ht="14.25">
      <c r="A261" s="2"/>
      <c r="B261" s="2"/>
      <c r="C261" s="1"/>
      <c r="D261" s="1"/>
      <c r="E261" s="1"/>
      <c r="F261" s="1"/>
      <c r="G261" s="1"/>
      <c r="H261" s="1"/>
      <c r="I261" s="3"/>
    </row>
    <row r="262" spans="1:9" ht="14.25">
      <c r="A262" s="2"/>
      <c r="B262" s="2"/>
      <c r="C262" s="1"/>
      <c r="D262" s="1"/>
      <c r="E262" s="1"/>
      <c r="F262" s="1"/>
      <c r="G262" s="1"/>
      <c r="H262" s="1"/>
      <c r="I262" s="3"/>
    </row>
    <row r="263" spans="1:9" ht="14.25">
      <c r="A263" s="2"/>
      <c r="B263" s="2"/>
      <c r="C263" s="1"/>
      <c r="D263" s="1"/>
      <c r="E263" s="1"/>
      <c r="F263" s="1"/>
      <c r="G263" s="1"/>
      <c r="H263" s="1"/>
      <c r="I263" s="3"/>
    </row>
    <row r="264" spans="1:9" ht="14.25">
      <c r="A264" s="2"/>
      <c r="B264" s="2"/>
      <c r="C264" s="1"/>
      <c r="D264" s="1"/>
      <c r="E264" s="1"/>
      <c r="F264" s="1"/>
      <c r="G264" s="1"/>
      <c r="H264" s="1"/>
      <c r="I264" s="3"/>
    </row>
    <row r="265" spans="1:9" ht="14.25">
      <c r="A265" s="2"/>
      <c r="B265" s="2"/>
      <c r="C265" s="1"/>
      <c r="D265" s="1"/>
      <c r="E265" s="1"/>
      <c r="F265" s="1"/>
      <c r="G265" s="1"/>
      <c r="H265" s="1"/>
      <c r="I265" s="3"/>
    </row>
    <row r="266" spans="1:9" ht="14.25">
      <c r="A266" s="2"/>
      <c r="B266" s="2"/>
      <c r="C266" s="1"/>
      <c r="D266" s="1"/>
      <c r="E266" s="1"/>
      <c r="F266" s="1"/>
      <c r="G266" s="1"/>
      <c r="H266" s="1"/>
      <c r="I266" s="3"/>
    </row>
    <row r="267" spans="1:9" ht="14.25">
      <c r="A267" s="2"/>
      <c r="B267" s="2"/>
      <c r="C267" s="1"/>
      <c r="D267" s="1"/>
      <c r="E267" s="1"/>
      <c r="F267" s="1"/>
      <c r="G267" s="1"/>
      <c r="H267" s="1"/>
      <c r="I267" s="3"/>
    </row>
    <row r="268" spans="1:9" ht="14.25">
      <c r="A268" s="2"/>
      <c r="B268" s="2"/>
      <c r="C268" s="1"/>
      <c r="D268" s="1"/>
      <c r="E268" s="1"/>
      <c r="F268" s="1"/>
      <c r="G268" s="1"/>
      <c r="H268" s="1"/>
      <c r="I268" s="3"/>
    </row>
    <row r="269" spans="1:9" ht="14.25">
      <c r="A269" s="2"/>
      <c r="B269" s="2"/>
      <c r="C269" s="2"/>
      <c r="D269" s="2"/>
      <c r="E269" s="2"/>
      <c r="F269" s="2"/>
      <c r="G269" s="1"/>
      <c r="H269" s="1"/>
      <c r="I269" s="3"/>
    </row>
    <row r="270" spans="1:9" ht="14.25">
      <c r="A270" s="2"/>
      <c r="B270" s="2"/>
      <c r="C270" s="2"/>
      <c r="D270" s="2"/>
      <c r="E270" s="2"/>
      <c r="F270" s="2"/>
      <c r="G270" s="1"/>
      <c r="H270" s="1"/>
      <c r="I270" s="3"/>
    </row>
    <row r="271" spans="1:9" ht="14.25">
      <c r="A271" s="2"/>
      <c r="B271" s="2"/>
      <c r="C271" s="2"/>
      <c r="D271" s="2"/>
      <c r="E271" s="2"/>
      <c r="F271" s="2"/>
      <c r="G271" s="1"/>
      <c r="H271" s="1"/>
      <c r="I271" s="3"/>
    </row>
    <row r="272" spans="1:9" ht="14.25">
      <c r="A272" s="2"/>
      <c r="B272" s="2"/>
      <c r="C272" s="2"/>
      <c r="D272" s="2"/>
      <c r="E272" s="2"/>
      <c r="F272" s="2"/>
      <c r="G272" s="1"/>
      <c r="H272" s="1"/>
      <c r="I272" s="3"/>
    </row>
    <row r="273" spans="1:9" ht="14.25">
      <c r="A273" s="2"/>
      <c r="B273" s="2"/>
      <c r="C273" s="2"/>
      <c r="D273" s="2"/>
      <c r="E273" s="2"/>
      <c r="F273" s="2"/>
      <c r="G273" s="1"/>
      <c r="H273" s="1"/>
      <c r="I273" s="3"/>
    </row>
    <row r="274" spans="1:9" ht="14.25">
      <c r="A274" s="2"/>
      <c r="B274" s="2"/>
      <c r="C274" s="2"/>
      <c r="D274" s="2"/>
      <c r="E274" s="2"/>
      <c r="F274" s="2"/>
      <c r="G274" s="1"/>
      <c r="H274" s="1"/>
      <c r="I274" s="3"/>
    </row>
    <row r="275" spans="1:9" ht="14.25">
      <c r="A275" s="2"/>
      <c r="B275" s="2"/>
      <c r="C275" s="2"/>
      <c r="D275" s="2"/>
      <c r="E275" s="2"/>
      <c r="F275" s="2"/>
      <c r="G275" s="1"/>
      <c r="H275" s="1"/>
      <c r="I275" s="3"/>
    </row>
    <row r="276" spans="1:9" ht="14.25">
      <c r="A276" s="2"/>
      <c r="B276" s="2"/>
      <c r="C276" s="2"/>
      <c r="D276" s="2"/>
      <c r="E276" s="2"/>
      <c r="F276" s="2"/>
      <c r="G276" s="1"/>
      <c r="H276" s="1"/>
      <c r="I276" s="3"/>
    </row>
    <row r="277" spans="1:9" ht="14.25">
      <c r="A277" s="2"/>
      <c r="B277" s="2"/>
      <c r="C277" s="2"/>
      <c r="D277" s="2"/>
      <c r="E277" s="2"/>
      <c r="F277" s="2"/>
      <c r="G277" s="1"/>
      <c r="H277" s="1"/>
      <c r="I277" s="3"/>
    </row>
    <row r="278" spans="1:9" ht="14.25">
      <c r="A278" s="2"/>
      <c r="B278" s="2"/>
      <c r="C278" s="2"/>
      <c r="D278" s="2"/>
      <c r="E278" s="2"/>
      <c r="F278" s="2"/>
      <c r="G278" s="1"/>
      <c r="H278" s="1"/>
      <c r="I278" s="3"/>
    </row>
  </sheetData>
  <sheetProtection/>
  <mergeCells count="28"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24:A51"/>
    <mergeCell ref="A52:A53"/>
    <mergeCell ref="A54:A55"/>
    <mergeCell ref="A56:A78"/>
    <mergeCell ref="A79:A82"/>
    <mergeCell ref="A83:A85"/>
    <mergeCell ref="A86:A87"/>
    <mergeCell ref="A88:A90"/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">
      <selection activeCell="B26" sqref="B26:B39"/>
    </sheetView>
  </sheetViews>
  <sheetFormatPr defaultColWidth="9.140625" defaultRowHeight="15"/>
  <cols>
    <col min="1" max="1" width="24.57421875" style="86" customWidth="1"/>
    <col min="2" max="2" width="16.7109375" style="86" customWidth="1"/>
    <col min="3" max="3" width="19.57421875" style="86" customWidth="1"/>
    <col min="4" max="4" width="22.421875" style="86" customWidth="1"/>
    <col min="5" max="16384" width="9.140625" style="86" customWidth="1"/>
  </cols>
  <sheetData>
    <row r="1" ht="12.75">
      <c r="D1" s="87"/>
    </row>
    <row r="2" spans="1:4" ht="20.25" customHeight="1">
      <c r="A2" s="306" t="s">
        <v>108</v>
      </c>
      <c r="B2" s="306"/>
      <c r="C2" s="306"/>
      <c r="D2" s="306"/>
    </row>
    <row r="3" spans="1:4" ht="12" customHeight="1">
      <c r="A3" s="307" t="s">
        <v>279</v>
      </c>
      <c r="B3" s="307"/>
      <c r="C3" s="307"/>
      <c r="D3" s="307"/>
    </row>
    <row r="4" spans="1:4" ht="13.5" customHeight="1">
      <c r="A4" s="88"/>
      <c r="B4" s="88"/>
      <c r="C4" s="88"/>
      <c r="D4" s="88"/>
    </row>
    <row r="5" spans="1:4" ht="16.5" customHeight="1">
      <c r="A5" s="305" t="s">
        <v>109</v>
      </c>
      <c r="B5" s="305"/>
      <c r="C5" s="305"/>
      <c r="D5" s="305"/>
    </row>
    <row r="6" spans="1:4" ht="13.5">
      <c r="A6" s="89" t="s">
        <v>110</v>
      </c>
      <c r="B6" s="90" t="s">
        <v>111</v>
      </c>
      <c r="C6" s="89" t="s">
        <v>112</v>
      </c>
      <c r="D6" s="89" t="s">
        <v>113</v>
      </c>
    </row>
    <row r="7" spans="1:4" ht="13.5">
      <c r="A7" s="91" t="s">
        <v>114</v>
      </c>
      <c r="B7" s="92" t="s">
        <v>115</v>
      </c>
      <c r="C7" s="93" t="s">
        <v>116</v>
      </c>
      <c r="D7" s="93" t="s">
        <v>117</v>
      </c>
    </row>
    <row r="8" spans="1:4" ht="13.5">
      <c r="A8" s="94" t="s">
        <v>118</v>
      </c>
      <c r="B8" s="95"/>
      <c r="C8" s="96"/>
      <c r="D8" s="96"/>
    </row>
    <row r="9" spans="1:4" ht="13.5">
      <c r="A9" s="97" t="s">
        <v>119</v>
      </c>
      <c r="B9" s="98">
        <v>873</v>
      </c>
      <c r="C9" s="99">
        <v>65</v>
      </c>
      <c r="D9" s="100">
        <f>B9/10*C9</f>
        <v>5674.5</v>
      </c>
    </row>
    <row r="10" spans="1:4" ht="13.5">
      <c r="A10" s="97" t="s">
        <v>120</v>
      </c>
      <c r="B10" s="98"/>
      <c r="C10" s="99">
        <v>104</v>
      </c>
      <c r="D10" s="100">
        <f>B10/10*C10</f>
        <v>0</v>
      </c>
    </row>
    <row r="11" spans="1:4" ht="13.5">
      <c r="A11" s="97" t="s">
        <v>121</v>
      </c>
      <c r="B11" s="98"/>
      <c r="C11" s="99">
        <v>60</v>
      </c>
      <c r="D11" s="100">
        <f aca="true" t="shared" si="0" ref="D11:D20">B11/10*C11</f>
        <v>0</v>
      </c>
    </row>
    <row r="12" spans="1:4" ht="13.5">
      <c r="A12" s="97" t="s">
        <v>122</v>
      </c>
      <c r="B12" s="98">
        <v>42</v>
      </c>
      <c r="C12" s="99">
        <v>55</v>
      </c>
      <c r="D12" s="100">
        <f t="shared" si="0"/>
        <v>231</v>
      </c>
    </row>
    <row r="13" spans="1:4" ht="13.5">
      <c r="A13" s="97" t="s">
        <v>123</v>
      </c>
      <c r="B13" s="98"/>
      <c r="C13" s="99">
        <v>60</v>
      </c>
      <c r="D13" s="100">
        <f t="shared" si="0"/>
        <v>0</v>
      </c>
    </row>
    <row r="14" spans="1:4" ht="13.5">
      <c r="A14" s="101" t="s">
        <v>124</v>
      </c>
      <c r="B14" s="98">
        <v>912</v>
      </c>
      <c r="C14" s="99"/>
      <c r="D14" s="102">
        <f>D9+D10+D11+D12+D13</f>
        <v>5905.5</v>
      </c>
    </row>
    <row r="15" spans="1:4" ht="13.5">
      <c r="A15" s="97" t="s">
        <v>125</v>
      </c>
      <c r="B15" s="103"/>
      <c r="C15" s="99">
        <v>15</v>
      </c>
      <c r="D15" s="100">
        <f t="shared" si="0"/>
        <v>0</v>
      </c>
    </row>
    <row r="16" spans="1:4" ht="13.5">
      <c r="A16" s="96" t="s">
        <v>126</v>
      </c>
      <c r="B16" s="104"/>
      <c r="C16" s="100">
        <v>3.5</v>
      </c>
      <c r="D16" s="100">
        <f>B16*C16/1000</f>
        <v>0</v>
      </c>
    </row>
    <row r="17" spans="1:4" ht="13.5">
      <c r="A17" s="96" t="s">
        <v>127</v>
      </c>
      <c r="B17" s="105"/>
      <c r="C17" s="100">
        <v>37.5</v>
      </c>
      <c r="D17" s="100">
        <f t="shared" si="0"/>
        <v>0</v>
      </c>
    </row>
    <row r="18" spans="1:4" ht="13.5">
      <c r="A18" s="96" t="s">
        <v>128</v>
      </c>
      <c r="B18" s="105"/>
      <c r="C18" s="100">
        <v>10</v>
      </c>
      <c r="D18" s="100">
        <f t="shared" si="0"/>
        <v>0</v>
      </c>
    </row>
    <row r="19" spans="1:4" ht="13.5">
      <c r="A19" s="96" t="s">
        <v>129</v>
      </c>
      <c r="B19" s="105"/>
      <c r="C19" s="100">
        <v>12</v>
      </c>
      <c r="D19" s="100">
        <f t="shared" si="0"/>
        <v>0</v>
      </c>
    </row>
    <row r="20" spans="1:4" ht="13.5">
      <c r="A20" s="96" t="s">
        <v>130</v>
      </c>
      <c r="B20" s="105"/>
      <c r="C20" s="100">
        <v>9</v>
      </c>
      <c r="D20" s="100">
        <f t="shared" si="0"/>
        <v>0</v>
      </c>
    </row>
    <row r="21" spans="1:4" ht="13.5">
      <c r="A21" s="94" t="s">
        <v>131</v>
      </c>
      <c r="B21" s="105"/>
      <c r="C21" s="100"/>
      <c r="D21" s="102">
        <f>D14+D15+D16+D17+D18+D19+D20</f>
        <v>5905.5</v>
      </c>
    </row>
    <row r="22" spans="1:4" ht="13.5">
      <c r="A22" s="106"/>
      <c r="B22" s="106"/>
      <c r="C22" s="106"/>
      <c r="D22" s="106"/>
    </row>
    <row r="23" spans="1:4" ht="15.75" customHeight="1">
      <c r="A23" s="305" t="s">
        <v>132</v>
      </c>
      <c r="B23" s="305"/>
      <c r="C23" s="305"/>
      <c r="D23" s="305"/>
    </row>
    <row r="24" spans="1:4" s="107" customFormat="1" ht="13.5">
      <c r="A24" s="89" t="s">
        <v>133</v>
      </c>
      <c r="B24" s="90" t="s">
        <v>111</v>
      </c>
      <c r="C24" s="89" t="s">
        <v>112</v>
      </c>
      <c r="D24" s="89" t="s">
        <v>113</v>
      </c>
    </row>
    <row r="25" spans="1:4" s="107" customFormat="1" ht="13.5">
      <c r="A25" s="91" t="s">
        <v>114</v>
      </c>
      <c r="B25" s="92" t="s">
        <v>115</v>
      </c>
      <c r="C25" s="93" t="s">
        <v>116</v>
      </c>
      <c r="D25" s="93" t="s">
        <v>117</v>
      </c>
    </row>
    <row r="26" spans="1:4" s="107" customFormat="1" ht="13.5">
      <c r="A26" s="94" t="s">
        <v>118</v>
      </c>
      <c r="B26" s="96"/>
      <c r="C26" s="96"/>
      <c r="D26" s="94"/>
    </row>
    <row r="27" spans="1:4" ht="13.5">
      <c r="A27" s="96" t="s">
        <v>119</v>
      </c>
      <c r="B27" s="105">
        <v>1201</v>
      </c>
      <c r="C27" s="100">
        <v>65</v>
      </c>
      <c r="D27" s="100">
        <f>B27/10*C27</f>
        <v>7806.5</v>
      </c>
    </row>
    <row r="28" spans="1:4" ht="13.5">
      <c r="A28" s="96" t="s">
        <v>120</v>
      </c>
      <c r="B28" s="105">
        <v>342</v>
      </c>
      <c r="C28" s="100">
        <v>104</v>
      </c>
      <c r="D28" s="100">
        <f>B28/10*C28</f>
        <v>3556.8</v>
      </c>
    </row>
    <row r="29" spans="1:4" ht="13.5">
      <c r="A29" s="96" t="s">
        <v>121</v>
      </c>
      <c r="B29" s="105">
        <v>136</v>
      </c>
      <c r="C29" s="100">
        <v>60</v>
      </c>
      <c r="D29" s="100">
        <f>B29/10*C29</f>
        <v>816</v>
      </c>
    </row>
    <row r="30" spans="1:4" ht="13.5">
      <c r="A30" s="96" t="s">
        <v>122</v>
      </c>
      <c r="B30" s="105">
        <v>121</v>
      </c>
      <c r="C30" s="100">
        <v>55</v>
      </c>
      <c r="D30" s="100">
        <f>B30/10*C30</f>
        <v>665.5</v>
      </c>
    </row>
    <row r="31" spans="1:4" ht="13.5">
      <c r="A31" s="96" t="s">
        <v>123</v>
      </c>
      <c r="B31" s="105">
        <v>5.5</v>
      </c>
      <c r="C31" s="100">
        <v>60</v>
      </c>
      <c r="D31" s="100">
        <f>B31/10*C31</f>
        <v>33</v>
      </c>
    </row>
    <row r="32" spans="1:4" ht="13.5">
      <c r="A32" s="94" t="s">
        <v>124</v>
      </c>
      <c r="B32" s="102">
        <f>SUM(B27:B31)</f>
        <v>1805.5</v>
      </c>
      <c r="C32" s="100"/>
      <c r="D32" s="102">
        <f>D27+D28+D29+D30+D31</f>
        <v>12877.8</v>
      </c>
    </row>
    <row r="33" spans="1:4" ht="13.5">
      <c r="A33" s="96" t="s">
        <v>125</v>
      </c>
      <c r="B33" s="105">
        <v>4312</v>
      </c>
      <c r="C33" s="100">
        <v>15</v>
      </c>
      <c r="D33" s="100">
        <f>B33/10*C33</f>
        <v>6468</v>
      </c>
    </row>
    <row r="34" spans="1:4" ht="13.5">
      <c r="A34" s="96" t="s">
        <v>126</v>
      </c>
      <c r="B34" s="105">
        <v>91100</v>
      </c>
      <c r="C34" s="100">
        <v>3.5</v>
      </c>
      <c r="D34" s="100">
        <f>B34*C34/1000</f>
        <v>318.85</v>
      </c>
    </row>
    <row r="35" spans="1:4" ht="13.5">
      <c r="A35" s="96" t="s">
        <v>127</v>
      </c>
      <c r="B35" s="105"/>
      <c r="C35" s="100">
        <v>37.5</v>
      </c>
      <c r="D35" s="100">
        <f>B35/10*C35</f>
        <v>0</v>
      </c>
    </row>
    <row r="36" spans="1:4" ht="13.5">
      <c r="A36" s="96" t="s">
        <v>128</v>
      </c>
      <c r="B36" s="105"/>
      <c r="C36" s="100">
        <v>10</v>
      </c>
      <c r="D36" s="100">
        <f>B36/10*C36</f>
        <v>0</v>
      </c>
    </row>
    <row r="37" spans="1:4" ht="13.5">
      <c r="A37" s="96" t="s">
        <v>129</v>
      </c>
      <c r="B37" s="105"/>
      <c r="C37" s="100">
        <v>12</v>
      </c>
      <c r="D37" s="100">
        <f>B37/10*C37</f>
        <v>0</v>
      </c>
    </row>
    <row r="38" spans="1:4" ht="13.5">
      <c r="A38" s="96" t="s">
        <v>130</v>
      </c>
      <c r="B38" s="105"/>
      <c r="C38" s="100">
        <v>9</v>
      </c>
      <c r="D38" s="100">
        <f>B38/10*C38</f>
        <v>0</v>
      </c>
    </row>
    <row r="39" spans="1:4" ht="13.5">
      <c r="A39" s="94" t="s">
        <v>131</v>
      </c>
      <c r="B39" s="105"/>
      <c r="C39" s="100"/>
      <c r="D39" s="108">
        <f>SUM(D32:D38)</f>
        <v>19664.649999999998</v>
      </c>
    </row>
    <row r="41" spans="1:4" ht="15.75" customHeight="1">
      <c r="A41" s="305" t="s">
        <v>38</v>
      </c>
      <c r="B41" s="305"/>
      <c r="C41" s="305"/>
      <c r="D41" s="305"/>
    </row>
    <row r="42" spans="1:4" s="107" customFormat="1" ht="13.5">
      <c r="A42" s="89" t="s">
        <v>133</v>
      </c>
      <c r="B42" s="90" t="s">
        <v>111</v>
      </c>
      <c r="C42" s="89" t="s">
        <v>112</v>
      </c>
      <c r="D42" s="89" t="s">
        <v>113</v>
      </c>
    </row>
    <row r="43" spans="1:4" s="107" customFormat="1" ht="13.5">
      <c r="A43" s="91" t="s">
        <v>114</v>
      </c>
      <c r="B43" s="92" t="s">
        <v>115</v>
      </c>
      <c r="C43" s="93" t="s">
        <v>116</v>
      </c>
      <c r="D43" s="93" t="s">
        <v>117</v>
      </c>
    </row>
    <row r="44" spans="1:4" s="107" customFormat="1" ht="13.5">
      <c r="A44" s="94" t="s">
        <v>118</v>
      </c>
      <c r="B44" s="96"/>
      <c r="C44" s="96"/>
      <c r="D44" s="94"/>
    </row>
    <row r="45" spans="1:4" ht="13.5">
      <c r="A45" s="96" t="s">
        <v>119</v>
      </c>
      <c r="B45" s="105">
        <v>172</v>
      </c>
      <c r="C45" s="100">
        <v>65</v>
      </c>
      <c r="D45" s="100">
        <f>B45/10*C45</f>
        <v>1118</v>
      </c>
    </row>
    <row r="46" spans="1:4" ht="13.5">
      <c r="A46" s="96" t="s">
        <v>120</v>
      </c>
      <c r="B46" s="105">
        <v>31</v>
      </c>
      <c r="C46" s="100">
        <v>104</v>
      </c>
      <c r="D46" s="100">
        <f>B46/10*C46</f>
        <v>322.40000000000003</v>
      </c>
    </row>
    <row r="47" spans="1:4" ht="13.5">
      <c r="A47" s="96" t="s">
        <v>121</v>
      </c>
      <c r="B47" s="105">
        <v>29</v>
      </c>
      <c r="C47" s="100">
        <v>60</v>
      </c>
      <c r="D47" s="100">
        <f>B47/10*C47</f>
        <v>174</v>
      </c>
    </row>
    <row r="48" spans="1:4" ht="13.5">
      <c r="A48" s="96" t="s">
        <v>122</v>
      </c>
      <c r="B48" s="176">
        <v>17</v>
      </c>
      <c r="C48" s="100">
        <v>55</v>
      </c>
      <c r="D48" s="100">
        <f>B48/10*C48</f>
        <v>93.5</v>
      </c>
    </row>
    <row r="49" spans="1:4" ht="13.5">
      <c r="A49" s="96" t="s">
        <v>123</v>
      </c>
      <c r="B49" s="105">
        <v>0.6</v>
      </c>
      <c r="C49" s="100">
        <v>60</v>
      </c>
      <c r="D49" s="100">
        <f>B49/10*C49</f>
        <v>3.5999999999999996</v>
      </c>
    </row>
    <row r="50" spans="1:4" ht="13.5">
      <c r="A50" s="94" t="s">
        <v>124</v>
      </c>
      <c r="B50" s="102">
        <f>SUM(B45:B49)</f>
        <v>249.6</v>
      </c>
      <c r="C50" s="100"/>
      <c r="D50" s="102">
        <f>D45+D46+D47+D48+D49</f>
        <v>1711.5</v>
      </c>
    </row>
    <row r="51" spans="1:4" ht="13.5">
      <c r="A51" s="96" t="s">
        <v>125</v>
      </c>
      <c r="B51" s="105">
        <v>655</v>
      </c>
      <c r="C51" s="100">
        <v>15</v>
      </c>
      <c r="D51" s="100">
        <f>B51/10*C51</f>
        <v>982.5</v>
      </c>
    </row>
    <row r="52" spans="1:4" ht="13.5">
      <c r="A52" s="96" t="s">
        <v>126</v>
      </c>
      <c r="B52" s="105">
        <v>16280</v>
      </c>
      <c r="C52" s="100">
        <v>3.5</v>
      </c>
      <c r="D52" s="100">
        <f>B52*C52/1000</f>
        <v>56.98</v>
      </c>
    </row>
    <row r="53" spans="1:4" ht="13.5">
      <c r="A53" s="96" t="s">
        <v>127</v>
      </c>
      <c r="B53" s="105"/>
      <c r="C53" s="100">
        <v>37.5</v>
      </c>
      <c r="D53" s="100">
        <f>B53/10*C53</f>
        <v>0</v>
      </c>
    </row>
    <row r="54" spans="1:4" ht="13.5">
      <c r="A54" s="96" t="s">
        <v>128</v>
      </c>
      <c r="B54" s="105"/>
      <c r="C54" s="100">
        <v>10</v>
      </c>
      <c r="D54" s="100">
        <f>B54/10*C54</f>
        <v>0</v>
      </c>
    </row>
    <row r="55" spans="1:4" ht="13.5">
      <c r="A55" s="96" t="s">
        <v>129</v>
      </c>
      <c r="B55" s="105"/>
      <c r="C55" s="100">
        <v>12</v>
      </c>
      <c r="D55" s="100">
        <f>B55/10*C55</f>
        <v>0</v>
      </c>
    </row>
    <row r="56" spans="1:4" ht="13.5">
      <c r="A56" s="96" t="s">
        <v>130</v>
      </c>
      <c r="B56" s="105"/>
      <c r="C56" s="100">
        <v>9</v>
      </c>
      <c r="D56" s="100">
        <f>B56/10*C56</f>
        <v>0</v>
      </c>
    </row>
    <row r="57" spans="1:4" ht="13.5">
      <c r="A57" s="94" t="s">
        <v>131</v>
      </c>
      <c r="B57" s="105"/>
      <c r="C57" s="100"/>
      <c r="D57" s="102">
        <f>D50+D51+D52+D53+D54+D55+D56</f>
        <v>2750.98</v>
      </c>
    </row>
    <row r="59" spans="1:4" ht="15.75" customHeight="1">
      <c r="A59" s="305" t="s">
        <v>134</v>
      </c>
      <c r="B59" s="305"/>
      <c r="C59" s="305"/>
      <c r="D59" s="305"/>
    </row>
    <row r="60" spans="1:4" s="107" customFormat="1" ht="13.5">
      <c r="A60" s="89" t="s">
        <v>133</v>
      </c>
      <c r="B60" s="90" t="s">
        <v>111</v>
      </c>
      <c r="C60" s="89" t="s">
        <v>112</v>
      </c>
      <c r="D60" s="89" t="s">
        <v>113</v>
      </c>
    </row>
    <row r="61" spans="1:4" s="107" customFormat="1" ht="13.5">
      <c r="A61" s="91" t="s">
        <v>114</v>
      </c>
      <c r="B61" s="92" t="s">
        <v>115</v>
      </c>
      <c r="C61" s="93" t="s">
        <v>116</v>
      </c>
      <c r="D61" s="93" t="s">
        <v>117</v>
      </c>
    </row>
    <row r="62" spans="1:4" s="107" customFormat="1" ht="13.5">
      <c r="A62" s="94" t="s">
        <v>118</v>
      </c>
      <c r="B62" s="96"/>
      <c r="C62" s="96"/>
      <c r="D62" s="94"/>
    </row>
    <row r="63" spans="1:4" ht="13.5">
      <c r="A63" s="96" t="s">
        <v>119</v>
      </c>
      <c r="B63" s="105"/>
      <c r="C63" s="100">
        <v>65</v>
      </c>
      <c r="D63" s="100">
        <f>B63/10*C63</f>
        <v>0</v>
      </c>
    </row>
    <row r="64" spans="1:4" ht="13.5">
      <c r="A64" s="96" t="s">
        <v>120</v>
      </c>
      <c r="B64" s="105"/>
      <c r="C64" s="100">
        <v>104</v>
      </c>
      <c r="D64" s="100">
        <f>B64/10*C64</f>
        <v>0</v>
      </c>
    </row>
    <row r="65" spans="1:4" ht="13.5">
      <c r="A65" s="96" t="s">
        <v>121</v>
      </c>
      <c r="B65" s="105"/>
      <c r="C65" s="100">
        <v>60</v>
      </c>
      <c r="D65" s="100">
        <f>B65/10*C65</f>
        <v>0</v>
      </c>
    </row>
    <row r="66" spans="1:4" ht="13.5">
      <c r="A66" s="96" t="s">
        <v>122</v>
      </c>
      <c r="B66" s="105"/>
      <c r="C66" s="100">
        <v>55</v>
      </c>
      <c r="D66" s="100">
        <f>B66/10*C66</f>
        <v>0</v>
      </c>
    </row>
    <row r="67" spans="1:4" ht="13.5">
      <c r="A67" s="96" t="s">
        <v>123</v>
      </c>
      <c r="B67" s="105"/>
      <c r="C67" s="100">
        <v>60</v>
      </c>
      <c r="D67" s="100">
        <f>B67/10*C67</f>
        <v>0</v>
      </c>
    </row>
    <row r="68" spans="1:4" ht="13.5">
      <c r="A68" s="94" t="s">
        <v>124</v>
      </c>
      <c r="B68" s="102"/>
      <c r="C68" s="100"/>
      <c r="D68" s="102">
        <f>D63+D64+D65+D66+D67</f>
        <v>0</v>
      </c>
    </row>
    <row r="69" spans="1:4" ht="13.5">
      <c r="A69" s="96" t="s">
        <v>125</v>
      </c>
      <c r="B69" s="105"/>
      <c r="C69" s="100">
        <v>15</v>
      </c>
      <c r="D69" s="100">
        <f>B69/10*C69</f>
        <v>0</v>
      </c>
    </row>
    <row r="70" spans="1:4" ht="13.5">
      <c r="A70" s="96" t="s">
        <v>126</v>
      </c>
      <c r="B70" s="105"/>
      <c r="C70" s="100">
        <v>3.5</v>
      </c>
      <c r="D70" s="100">
        <f>B70*C70/1000</f>
        <v>0</v>
      </c>
    </row>
    <row r="71" spans="1:4" ht="13.5">
      <c r="A71" s="96" t="s">
        <v>127</v>
      </c>
      <c r="B71" s="105"/>
      <c r="C71" s="100">
        <v>37.5</v>
      </c>
      <c r="D71" s="100">
        <f>B71/10*C71</f>
        <v>0</v>
      </c>
    </row>
    <row r="72" spans="1:4" ht="13.5">
      <c r="A72" s="96" t="s">
        <v>128</v>
      </c>
      <c r="B72" s="105"/>
      <c r="C72" s="100">
        <v>10</v>
      </c>
      <c r="D72" s="100">
        <f>B72/10*C72</f>
        <v>0</v>
      </c>
    </row>
    <row r="73" spans="1:4" ht="13.5">
      <c r="A73" s="96" t="s">
        <v>129</v>
      </c>
      <c r="B73" s="105"/>
      <c r="C73" s="100">
        <v>12</v>
      </c>
      <c r="D73" s="100">
        <f>B73/10*C73</f>
        <v>0</v>
      </c>
    </row>
    <row r="74" spans="1:4" ht="13.5">
      <c r="A74" s="96" t="s">
        <v>130</v>
      </c>
      <c r="B74" s="105"/>
      <c r="C74" s="100">
        <v>9</v>
      </c>
      <c r="D74" s="100">
        <f>B74/10*C74</f>
        <v>0</v>
      </c>
    </row>
    <row r="75" spans="1:4" ht="13.5">
      <c r="A75" s="94" t="s">
        <v>131</v>
      </c>
      <c r="B75" s="105"/>
      <c r="C75" s="100"/>
      <c r="D75" s="102">
        <f>D68+D69+D70+D71+D72+D73+D74</f>
        <v>0</v>
      </c>
    </row>
    <row r="77" spans="1:4" ht="17.25">
      <c r="A77" s="305" t="s">
        <v>135</v>
      </c>
      <c r="B77" s="305"/>
      <c r="C77" s="305"/>
      <c r="D77" s="305"/>
    </row>
    <row r="78" spans="1:4" s="107" customFormat="1" ht="13.5">
      <c r="A78" s="89" t="s">
        <v>133</v>
      </c>
      <c r="B78" s="90" t="s">
        <v>111</v>
      </c>
      <c r="C78" s="89" t="s">
        <v>112</v>
      </c>
      <c r="D78" s="89" t="s">
        <v>113</v>
      </c>
    </row>
    <row r="79" spans="1:4" s="107" customFormat="1" ht="13.5">
      <c r="A79" s="91" t="s">
        <v>114</v>
      </c>
      <c r="B79" s="92" t="s">
        <v>115</v>
      </c>
      <c r="C79" s="93" t="s">
        <v>116</v>
      </c>
      <c r="D79" s="93" t="s">
        <v>117</v>
      </c>
    </row>
    <row r="80" spans="1:4" s="107" customFormat="1" ht="13.5">
      <c r="A80" s="94" t="s">
        <v>118</v>
      </c>
      <c r="B80" s="94"/>
      <c r="C80" s="94"/>
      <c r="D80" s="94"/>
    </row>
    <row r="81" spans="1:4" ht="13.5">
      <c r="A81" s="96" t="s">
        <v>119</v>
      </c>
      <c r="B81" s="100">
        <f>B63+B45+B27+B9</f>
        <v>2246</v>
      </c>
      <c r="C81" s="100">
        <v>65</v>
      </c>
      <c r="D81" s="100">
        <f>B81/10*C81</f>
        <v>14599</v>
      </c>
    </row>
    <row r="82" spans="1:4" ht="13.5">
      <c r="A82" s="96" t="s">
        <v>120</v>
      </c>
      <c r="B82" s="100">
        <f>B64+B46+B28+B10</f>
        <v>373</v>
      </c>
      <c r="C82" s="100">
        <v>104</v>
      </c>
      <c r="D82" s="100">
        <f>B82/10*C82</f>
        <v>3879.2</v>
      </c>
    </row>
    <row r="83" spans="1:4" ht="13.5">
      <c r="A83" s="96" t="s">
        <v>121</v>
      </c>
      <c r="B83" s="100">
        <f>B65+B47+B29+B11</f>
        <v>165</v>
      </c>
      <c r="C83" s="100">
        <v>60</v>
      </c>
      <c r="D83" s="100">
        <f>B83/10*C83</f>
        <v>990</v>
      </c>
    </row>
    <row r="84" spans="1:4" ht="13.5">
      <c r="A84" s="96" t="s">
        <v>122</v>
      </c>
      <c r="B84" s="100">
        <f>B66+B48+B30+B12</f>
        <v>180</v>
      </c>
      <c r="C84" s="100">
        <v>55</v>
      </c>
      <c r="D84" s="100">
        <f>B84/10*C84</f>
        <v>990</v>
      </c>
    </row>
    <row r="85" spans="1:4" ht="13.5">
      <c r="A85" s="96" t="s">
        <v>123</v>
      </c>
      <c r="B85" s="100">
        <f>B67+B49+B31+B13</f>
        <v>6.1</v>
      </c>
      <c r="C85" s="100">
        <v>60</v>
      </c>
      <c r="D85" s="100">
        <f>B85/10*C85</f>
        <v>36.6</v>
      </c>
    </row>
    <row r="86" spans="1:4" ht="13.5">
      <c r="A86" s="94" t="s">
        <v>124</v>
      </c>
      <c r="B86" s="102">
        <f>SUM(B81:B85)</f>
        <v>2970.1</v>
      </c>
      <c r="C86" s="100"/>
      <c r="D86" s="102">
        <f>D81+D82+D83+D84+D85</f>
        <v>20494.8</v>
      </c>
    </row>
    <row r="87" spans="1:4" ht="13.5">
      <c r="A87" s="96" t="s">
        <v>125</v>
      </c>
      <c r="B87" s="100">
        <f aca="true" t="shared" si="1" ref="B87:B92">B69+B51+B33+B15</f>
        <v>4967</v>
      </c>
      <c r="C87" s="100">
        <v>15</v>
      </c>
      <c r="D87" s="100">
        <f>B87/10*C87</f>
        <v>7450.5</v>
      </c>
    </row>
    <row r="88" spans="1:4" ht="13.5">
      <c r="A88" s="96" t="s">
        <v>126</v>
      </c>
      <c r="B88" s="100">
        <f t="shared" si="1"/>
        <v>107380</v>
      </c>
      <c r="C88" s="100">
        <v>3.5</v>
      </c>
      <c r="D88" s="100">
        <f>B88*C88/1000</f>
        <v>375.83</v>
      </c>
    </row>
    <row r="89" spans="1:4" ht="13.5">
      <c r="A89" s="96" t="s">
        <v>127</v>
      </c>
      <c r="B89" s="100">
        <f t="shared" si="1"/>
        <v>0</v>
      </c>
      <c r="C89" s="100">
        <v>37.5</v>
      </c>
      <c r="D89" s="100">
        <f>B89/10*C89</f>
        <v>0</v>
      </c>
    </row>
    <row r="90" spans="1:4" ht="13.5">
      <c r="A90" s="96" t="s">
        <v>128</v>
      </c>
      <c r="B90" s="100">
        <f t="shared" si="1"/>
        <v>0</v>
      </c>
      <c r="C90" s="100">
        <v>10</v>
      </c>
      <c r="D90" s="100">
        <f>B90/10*C90</f>
        <v>0</v>
      </c>
    </row>
    <row r="91" spans="1:4" ht="13.5">
      <c r="A91" s="96" t="s">
        <v>129</v>
      </c>
      <c r="B91" s="100">
        <f t="shared" si="1"/>
        <v>0</v>
      </c>
      <c r="C91" s="100">
        <v>12</v>
      </c>
      <c r="D91" s="100">
        <f>B91/10*C91</f>
        <v>0</v>
      </c>
    </row>
    <row r="92" spans="1:4" ht="13.5">
      <c r="A92" s="96" t="s">
        <v>130</v>
      </c>
      <c r="B92" s="100">
        <f t="shared" si="1"/>
        <v>0</v>
      </c>
      <c r="C92" s="100">
        <v>9</v>
      </c>
      <c r="D92" s="100">
        <f>B92/10*C92</f>
        <v>0</v>
      </c>
    </row>
    <row r="93" spans="1:4" ht="13.5">
      <c r="A93" s="94" t="s">
        <v>131</v>
      </c>
      <c r="B93" s="100"/>
      <c r="C93" s="100"/>
      <c r="D93" s="108">
        <f>D86+D87+D88+D89+D90+D91+D92</f>
        <v>28321.13</v>
      </c>
    </row>
    <row r="95" ht="12.75">
      <c r="A95" s="86" t="s">
        <v>272</v>
      </c>
    </row>
    <row r="97" spans="1:3" ht="12.75">
      <c r="A97" s="109" t="s">
        <v>149</v>
      </c>
      <c r="B97" s="119"/>
      <c r="C97" s="118" t="s">
        <v>256</v>
      </c>
    </row>
    <row r="98" spans="1:4" ht="12.75">
      <c r="A98" s="109" t="s">
        <v>206</v>
      </c>
      <c r="C98" s="118"/>
      <c r="D98" s="110"/>
    </row>
    <row r="99" ht="12.75">
      <c r="D99" s="111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73">
      <selection activeCell="H79" sqref="H7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4.25">
      <c r="A1" s="295"/>
      <c r="B1" s="281"/>
      <c r="C1" s="281"/>
      <c r="D1" s="281"/>
      <c r="E1" s="281"/>
      <c r="F1" s="281"/>
      <c r="G1" s="281"/>
      <c r="H1" s="281"/>
      <c r="I1" s="281"/>
    </row>
    <row r="2" spans="1:9" ht="14.25">
      <c r="A2" s="296" t="s">
        <v>0</v>
      </c>
      <c r="B2" s="296"/>
      <c r="C2" s="296"/>
      <c r="D2" s="296"/>
      <c r="E2" s="296"/>
      <c r="F2" s="296"/>
      <c r="G2" s="296"/>
      <c r="H2" s="296"/>
      <c r="I2" s="296"/>
    </row>
    <row r="3" spans="1:9" ht="14.25">
      <c r="A3" s="296" t="s">
        <v>280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317" t="s">
        <v>1</v>
      </c>
      <c r="B5" s="319" t="s">
        <v>2</v>
      </c>
      <c r="C5" s="4" t="s">
        <v>3</v>
      </c>
      <c r="D5" s="4" t="s">
        <v>257</v>
      </c>
      <c r="E5" s="4" t="s">
        <v>264</v>
      </c>
      <c r="F5" s="4" t="s">
        <v>266</v>
      </c>
      <c r="G5" s="14" t="s">
        <v>4</v>
      </c>
      <c r="H5" s="14" t="s">
        <v>4</v>
      </c>
      <c r="I5" s="15" t="s">
        <v>4</v>
      </c>
    </row>
    <row r="6" spans="1:9" ht="32.25" thickBot="1">
      <c r="A6" s="318"/>
      <c r="B6" s="320"/>
      <c r="C6" s="33" t="s">
        <v>156</v>
      </c>
      <c r="D6" s="33" t="s">
        <v>260</v>
      </c>
      <c r="E6" s="33" t="s">
        <v>281</v>
      </c>
      <c r="F6" s="33" t="s">
        <v>281</v>
      </c>
      <c r="G6" s="35" t="s">
        <v>282</v>
      </c>
      <c r="H6" s="35" t="s">
        <v>283</v>
      </c>
      <c r="I6" s="36" t="s">
        <v>284</v>
      </c>
    </row>
    <row r="7" spans="1:9" ht="27">
      <c r="A7" s="311">
        <v>1</v>
      </c>
      <c r="B7" s="37" t="s">
        <v>5</v>
      </c>
      <c r="C7" s="38">
        <v>1440</v>
      </c>
      <c r="D7" s="267">
        <v>1083</v>
      </c>
      <c r="E7" s="38">
        <v>1080</v>
      </c>
      <c r="F7" s="267">
        <v>1078</v>
      </c>
      <c r="G7" s="40">
        <f>F7/E7*100</f>
        <v>99.81481481481481</v>
      </c>
      <c r="H7" s="41">
        <f>F7/D7*100</f>
        <v>99.53831948291783</v>
      </c>
      <c r="I7" s="42">
        <f>F7/C7*100</f>
        <v>74.86111111111111</v>
      </c>
    </row>
    <row r="8" spans="1:9" ht="14.25">
      <c r="A8" s="313"/>
      <c r="B8" s="7" t="s">
        <v>6</v>
      </c>
      <c r="C8" s="6">
        <v>-2</v>
      </c>
      <c r="D8" s="181">
        <v>-3</v>
      </c>
      <c r="E8" s="6">
        <v>2</v>
      </c>
      <c r="F8" s="181">
        <v>-1</v>
      </c>
      <c r="G8" s="16">
        <f>F8/E8*100</f>
        <v>-50</v>
      </c>
      <c r="H8" s="17">
        <f aca="true" t="shared" si="0" ref="H8:H74">F8/D8*100</f>
        <v>33.33333333333333</v>
      </c>
      <c r="I8" s="43">
        <f aca="true" t="shared" si="1" ref="I8:I74">F8/C8*100</f>
        <v>50</v>
      </c>
    </row>
    <row r="9" spans="1:9" ht="14.25">
      <c r="A9" s="313"/>
      <c r="B9" s="29" t="s">
        <v>104</v>
      </c>
      <c r="C9" s="30">
        <v>0</v>
      </c>
      <c r="D9" s="181">
        <v>0</v>
      </c>
      <c r="E9" s="30">
        <v>0</v>
      </c>
      <c r="F9" s="181">
        <v>0</v>
      </c>
      <c r="G9" s="16" t="e">
        <f>F9/E9*100</f>
        <v>#DIV/0!</v>
      </c>
      <c r="H9" s="17" t="e">
        <f>F9/D9*100</f>
        <v>#DIV/0!</v>
      </c>
      <c r="I9" s="43" t="e">
        <f>F9/C9*100</f>
        <v>#DIV/0!</v>
      </c>
    </row>
    <row r="10" spans="1:9" ht="15" thickBot="1">
      <c r="A10" s="312"/>
      <c r="B10" s="44" t="s">
        <v>7</v>
      </c>
      <c r="C10" s="45">
        <v>5</v>
      </c>
      <c r="D10" s="243">
        <v>2</v>
      </c>
      <c r="E10" s="45">
        <v>0</v>
      </c>
      <c r="F10" s="243">
        <v>1</v>
      </c>
      <c r="G10" s="46" t="e">
        <f aca="true" t="shared" si="2" ref="G10:G75">F10/E10*100</f>
        <v>#DIV/0!</v>
      </c>
      <c r="H10" s="47">
        <f t="shared" si="0"/>
        <v>50</v>
      </c>
      <c r="I10" s="48">
        <f t="shared" si="1"/>
        <v>20</v>
      </c>
    </row>
    <row r="11" spans="1:9" ht="14.25">
      <c r="A11" s="311">
        <v>2</v>
      </c>
      <c r="B11" s="49" t="s">
        <v>8</v>
      </c>
      <c r="C11" s="38">
        <v>523</v>
      </c>
      <c r="D11" s="268">
        <v>738</v>
      </c>
      <c r="E11" s="38">
        <v>738</v>
      </c>
      <c r="F11" s="268">
        <v>738</v>
      </c>
      <c r="G11" s="40">
        <f t="shared" si="2"/>
        <v>100</v>
      </c>
      <c r="H11" s="41">
        <f t="shared" si="0"/>
        <v>100</v>
      </c>
      <c r="I11" s="42">
        <f t="shared" si="1"/>
        <v>141.10898661567876</v>
      </c>
    </row>
    <row r="12" spans="1:9" ht="14.25">
      <c r="A12" s="313"/>
      <c r="B12" s="7" t="s">
        <v>9</v>
      </c>
      <c r="C12" s="6">
        <v>330</v>
      </c>
      <c r="D12" s="181">
        <v>703</v>
      </c>
      <c r="E12" s="6">
        <v>703</v>
      </c>
      <c r="F12" s="181">
        <v>703</v>
      </c>
      <c r="G12" s="16">
        <f t="shared" si="2"/>
        <v>100</v>
      </c>
      <c r="H12" s="17">
        <f t="shared" si="0"/>
        <v>100</v>
      </c>
      <c r="I12" s="43">
        <f t="shared" si="1"/>
        <v>213.03030303030303</v>
      </c>
    </row>
    <row r="13" spans="1:9" ht="14.25">
      <c r="A13" s="313"/>
      <c r="B13" s="7" t="s">
        <v>10</v>
      </c>
      <c r="C13" s="6">
        <v>224</v>
      </c>
      <c r="D13" s="181">
        <v>20</v>
      </c>
      <c r="E13" s="6">
        <v>20</v>
      </c>
      <c r="F13" s="181">
        <v>20</v>
      </c>
      <c r="G13" s="16">
        <f t="shared" si="2"/>
        <v>100</v>
      </c>
      <c r="H13" s="17">
        <f t="shared" si="0"/>
        <v>100</v>
      </c>
      <c r="I13" s="43">
        <f t="shared" si="1"/>
        <v>8.928571428571429</v>
      </c>
    </row>
    <row r="14" spans="1:9" ht="14.25">
      <c r="A14" s="313"/>
      <c r="B14" s="7" t="s">
        <v>11</v>
      </c>
      <c r="C14" s="6">
        <v>10</v>
      </c>
      <c r="D14" s="171">
        <v>5</v>
      </c>
      <c r="E14" s="6">
        <v>10</v>
      </c>
      <c r="F14" s="171">
        <v>3</v>
      </c>
      <c r="G14" s="16">
        <f t="shared" si="2"/>
        <v>30</v>
      </c>
      <c r="H14" s="17">
        <f t="shared" si="0"/>
        <v>60</v>
      </c>
      <c r="I14" s="43">
        <f t="shared" si="1"/>
        <v>30</v>
      </c>
    </row>
    <row r="15" spans="1:9" ht="27">
      <c r="A15" s="313"/>
      <c r="B15" s="8" t="s">
        <v>12</v>
      </c>
      <c r="C15" s="6">
        <f>C12+C14</f>
        <v>340</v>
      </c>
      <c r="D15" s="6">
        <f>D12+D14</f>
        <v>708</v>
      </c>
      <c r="E15" s="6">
        <v>713</v>
      </c>
      <c r="F15" s="6">
        <f>F12+F14</f>
        <v>706</v>
      </c>
      <c r="G15" s="16">
        <f t="shared" si="2"/>
        <v>99.01823281907434</v>
      </c>
      <c r="H15" s="17">
        <f t="shared" si="0"/>
        <v>99.71751412429379</v>
      </c>
      <c r="I15" s="43">
        <f t="shared" si="1"/>
        <v>207.64705882352942</v>
      </c>
    </row>
    <row r="16" spans="1:9" ht="27">
      <c r="A16" s="313"/>
      <c r="B16" s="19" t="s">
        <v>13</v>
      </c>
      <c r="C16" s="20">
        <f>C14/C15</f>
        <v>0.029411764705882353</v>
      </c>
      <c r="D16" s="205">
        <f>D14/D15</f>
        <v>0.007062146892655367</v>
      </c>
      <c r="E16" s="20">
        <f>E14/E15</f>
        <v>0.014025245441795231</v>
      </c>
      <c r="F16" s="205">
        <f>F14/F15</f>
        <v>0.00424929178470255</v>
      </c>
      <c r="G16" s="16">
        <f t="shared" si="2"/>
        <v>30.297450424929185</v>
      </c>
      <c r="H16" s="17">
        <f t="shared" si="0"/>
        <v>60.16997167138811</v>
      </c>
      <c r="I16" s="43">
        <f t="shared" si="1"/>
        <v>14.447592067988671</v>
      </c>
    </row>
    <row r="17" spans="1:9" ht="15" thickBot="1">
      <c r="A17" s="312"/>
      <c r="B17" s="50" t="s">
        <v>14</v>
      </c>
      <c r="C17" s="51">
        <f>C13/C15</f>
        <v>0.6588235294117647</v>
      </c>
      <c r="D17" s="209">
        <f>D13/D15</f>
        <v>0.02824858757062147</v>
      </c>
      <c r="E17" s="51">
        <f>E13/E15</f>
        <v>0.028050490883590462</v>
      </c>
      <c r="F17" s="209">
        <f>F13/F15</f>
        <v>0.028328611898016998</v>
      </c>
      <c r="G17" s="46">
        <f t="shared" si="2"/>
        <v>100.99150141643061</v>
      </c>
      <c r="H17" s="47">
        <f t="shared" si="0"/>
        <v>100.28328611898016</v>
      </c>
      <c r="I17" s="48">
        <f t="shared" si="1"/>
        <v>4.299878591663294</v>
      </c>
    </row>
    <row r="18" spans="1:9" ht="14.25">
      <c r="A18" s="311">
        <v>3</v>
      </c>
      <c r="B18" s="49" t="s">
        <v>15</v>
      </c>
      <c r="C18" s="38">
        <v>19453</v>
      </c>
      <c r="D18" s="39">
        <v>95610</v>
      </c>
      <c r="E18" s="39">
        <v>105600</v>
      </c>
      <c r="F18" s="39">
        <v>107960</v>
      </c>
      <c r="G18" s="40">
        <f t="shared" si="2"/>
        <v>102.2348484848485</v>
      </c>
      <c r="H18" s="41">
        <f t="shared" si="0"/>
        <v>112.91705888505386</v>
      </c>
      <c r="I18" s="42">
        <f t="shared" si="1"/>
        <v>554.9786665295842</v>
      </c>
    </row>
    <row r="19" spans="1:9" ht="39.75" thickBot="1">
      <c r="A19" s="312"/>
      <c r="B19" s="52" t="s">
        <v>16</v>
      </c>
      <c r="C19" s="53">
        <f>C18/C12/9*1000</f>
        <v>6549.831649831649</v>
      </c>
      <c r="D19" s="212">
        <f>D18/D12/9*1000</f>
        <v>15111.427216690374</v>
      </c>
      <c r="E19" s="212">
        <f>E18/E12/9*1000</f>
        <v>16690.37458511143</v>
      </c>
      <c r="F19" s="212">
        <f>F18/F12/9*1000</f>
        <v>17063.37916864233</v>
      </c>
      <c r="G19" s="46">
        <f t="shared" si="2"/>
        <v>102.2348484848485</v>
      </c>
      <c r="H19" s="47">
        <f t="shared" si="0"/>
        <v>112.91705888505388</v>
      </c>
      <c r="I19" s="48">
        <f t="shared" si="1"/>
        <v>260.51630150037386</v>
      </c>
    </row>
    <row r="20" spans="1:9" ht="27">
      <c r="A20" s="311">
        <v>4</v>
      </c>
      <c r="B20" s="37" t="s">
        <v>20</v>
      </c>
      <c r="C20" s="38">
        <v>21654</v>
      </c>
      <c r="D20" s="39">
        <v>125270</v>
      </c>
      <c r="E20" s="39">
        <v>130000</v>
      </c>
      <c r="F20" s="39">
        <v>130790</v>
      </c>
      <c r="G20" s="40">
        <f t="shared" si="2"/>
        <v>100.6076923076923</v>
      </c>
      <c r="H20" s="41">
        <f t="shared" si="0"/>
        <v>104.40648199888241</v>
      </c>
      <c r="I20" s="42">
        <f t="shared" si="1"/>
        <v>603.999261106493</v>
      </c>
    </row>
    <row r="21" spans="1:9" ht="15" thickBot="1">
      <c r="A21" s="312"/>
      <c r="B21" s="54" t="s">
        <v>17</v>
      </c>
      <c r="C21" s="55">
        <f>C20/C7/9*1000</f>
        <v>1670.8333333333335</v>
      </c>
      <c r="D21" s="215">
        <f>D20/D7/9*1000</f>
        <v>12852.15963886324</v>
      </c>
      <c r="E21" s="215">
        <f>E20/E7/9*1000</f>
        <v>13374.485596707818</v>
      </c>
      <c r="F21" s="215">
        <f>F20/F7/9*1000</f>
        <v>13480.725623582766</v>
      </c>
      <c r="G21" s="46">
        <f t="shared" si="2"/>
        <v>100.79434850863423</v>
      </c>
      <c r="H21" s="47">
        <f t="shared" si="0"/>
        <v>104.89074211947091</v>
      </c>
      <c r="I21" s="56">
        <f t="shared" si="1"/>
        <v>806.8264712368738</v>
      </c>
    </row>
    <row r="22" spans="1:9" ht="39.75">
      <c r="A22" s="311">
        <v>5</v>
      </c>
      <c r="B22" s="57" t="s">
        <v>18</v>
      </c>
      <c r="C22" s="38">
        <v>160</v>
      </c>
      <c r="D22" s="267">
        <v>34</v>
      </c>
      <c r="E22" s="38">
        <v>34</v>
      </c>
      <c r="F22" s="267">
        <v>34</v>
      </c>
      <c r="G22" s="40">
        <f t="shared" si="2"/>
        <v>100</v>
      </c>
      <c r="H22" s="41">
        <f t="shared" si="0"/>
        <v>100</v>
      </c>
      <c r="I22" s="58">
        <f t="shared" si="1"/>
        <v>21.25</v>
      </c>
    </row>
    <row r="23" spans="1:9" ht="27" thickBot="1">
      <c r="A23" s="312"/>
      <c r="B23" s="59" t="s">
        <v>21</v>
      </c>
      <c r="C23" s="53">
        <f>C22/C7*100</f>
        <v>11.11111111111111</v>
      </c>
      <c r="D23" s="212">
        <f>D22/D7*100</f>
        <v>3.139427516158818</v>
      </c>
      <c r="E23" s="53">
        <f>E22/E7*100</f>
        <v>3.148148148148148</v>
      </c>
      <c r="F23" s="212">
        <f>F22/F7*100</f>
        <v>3.153988868274583</v>
      </c>
      <c r="G23" s="46">
        <f t="shared" si="2"/>
        <v>100.18552875695734</v>
      </c>
      <c r="H23" s="47">
        <f t="shared" si="0"/>
        <v>100.46382189239334</v>
      </c>
      <c r="I23" s="56">
        <f t="shared" si="1"/>
        <v>28.385899814471248</v>
      </c>
    </row>
    <row r="24" spans="1:9" ht="36.75" customHeight="1">
      <c r="A24" s="314">
        <v>6</v>
      </c>
      <c r="B24" s="72" t="s">
        <v>19</v>
      </c>
      <c r="C24" s="70"/>
      <c r="D24" s="136">
        <v>112</v>
      </c>
      <c r="E24" s="272">
        <v>115.5</v>
      </c>
      <c r="F24" s="136">
        <v>125.5</v>
      </c>
      <c r="G24" s="40"/>
      <c r="H24" s="41"/>
      <c r="I24" s="58"/>
    </row>
    <row r="25" spans="1:9" ht="14.25">
      <c r="A25" s="315"/>
      <c r="B25" s="9" t="s">
        <v>23</v>
      </c>
      <c r="C25" s="6"/>
      <c r="D25" s="222"/>
      <c r="E25" s="6">
        <v>15</v>
      </c>
      <c r="F25" s="222">
        <v>17</v>
      </c>
      <c r="G25" s="16">
        <f t="shared" si="2"/>
        <v>113.33333333333333</v>
      </c>
      <c r="H25" s="17" t="e">
        <f t="shared" si="0"/>
        <v>#DIV/0!</v>
      </c>
      <c r="I25" s="60" t="e">
        <f t="shared" si="1"/>
        <v>#DIV/0!</v>
      </c>
    </row>
    <row r="26" spans="1:9" ht="14.25">
      <c r="A26" s="315"/>
      <c r="B26" s="7" t="s">
        <v>22</v>
      </c>
      <c r="C26" s="6"/>
      <c r="D26" s="222">
        <v>110</v>
      </c>
      <c r="E26" s="6">
        <v>100</v>
      </c>
      <c r="F26" s="222">
        <v>108</v>
      </c>
      <c r="G26" s="16">
        <f t="shared" si="2"/>
        <v>108</v>
      </c>
      <c r="H26" s="17">
        <f t="shared" si="0"/>
        <v>98.18181818181819</v>
      </c>
      <c r="I26" s="60" t="e">
        <f t="shared" si="1"/>
        <v>#DIV/0!</v>
      </c>
    </row>
    <row r="27" spans="1:9" ht="14.25">
      <c r="A27" s="315"/>
      <c r="B27" s="7" t="s">
        <v>152</v>
      </c>
      <c r="C27" s="6"/>
      <c r="D27" s="222"/>
      <c r="E27" s="10"/>
      <c r="F27" s="222"/>
      <c r="G27" s="16" t="e">
        <f t="shared" si="2"/>
        <v>#DIV/0!</v>
      </c>
      <c r="H27" s="17" t="e">
        <f t="shared" si="0"/>
        <v>#DIV/0!</v>
      </c>
      <c r="I27" s="60" t="e">
        <f t="shared" si="1"/>
        <v>#DIV/0!</v>
      </c>
    </row>
    <row r="28" spans="1:9" ht="14.25">
      <c r="A28" s="315"/>
      <c r="B28" s="7" t="s">
        <v>24</v>
      </c>
      <c r="C28" s="6"/>
      <c r="D28" s="222"/>
      <c r="E28" s="10"/>
      <c r="F28" s="222"/>
      <c r="G28" s="16" t="e">
        <f t="shared" si="2"/>
        <v>#DIV/0!</v>
      </c>
      <c r="H28" s="17" t="e">
        <f t="shared" si="0"/>
        <v>#DIV/0!</v>
      </c>
      <c r="I28" s="60" t="e">
        <f t="shared" si="1"/>
        <v>#DIV/0!</v>
      </c>
    </row>
    <row r="29" spans="1:9" ht="14.25">
      <c r="A29" s="315"/>
      <c r="B29" s="7" t="s">
        <v>25</v>
      </c>
      <c r="C29" s="6"/>
      <c r="D29" s="222"/>
      <c r="E29" s="10"/>
      <c r="F29" s="222"/>
      <c r="G29" s="16" t="e">
        <f t="shared" si="2"/>
        <v>#DIV/0!</v>
      </c>
      <c r="H29" s="17" t="e">
        <f t="shared" si="0"/>
        <v>#DIV/0!</v>
      </c>
      <c r="I29" s="60" t="e">
        <f t="shared" si="1"/>
        <v>#DIV/0!</v>
      </c>
    </row>
    <row r="30" spans="1:9" ht="14.25">
      <c r="A30" s="315"/>
      <c r="B30" s="7" t="s">
        <v>26</v>
      </c>
      <c r="C30" s="6"/>
      <c r="D30" s="223">
        <v>2</v>
      </c>
      <c r="E30" s="6">
        <v>0.5</v>
      </c>
      <c r="F30" s="223">
        <v>0.5</v>
      </c>
      <c r="G30" s="16">
        <f t="shared" si="2"/>
        <v>100</v>
      </c>
      <c r="H30" s="17">
        <f t="shared" si="0"/>
        <v>25</v>
      </c>
      <c r="I30" s="60" t="e">
        <f t="shared" si="1"/>
        <v>#DIV/0!</v>
      </c>
    </row>
    <row r="31" spans="1:9" ht="14.25">
      <c r="A31" s="315"/>
      <c r="B31" s="8" t="s">
        <v>220</v>
      </c>
      <c r="C31" s="6"/>
      <c r="D31" s="222"/>
      <c r="E31" s="6"/>
      <c r="F31" s="222"/>
      <c r="G31" s="16" t="e">
        <f t="shared" si="2"/>
        <v>#DIV/0!</v>
      </c>
      <c r="H31" s="17" t="e">
        <f t="shared" si="0"/>
        <v>#DIV/0!</v>
      </c>
      <c r="I31" s="60" t="e">
        <f t="shared" si="1"/>
        <v>#DIV/0!</v>
      </c>
    </row>
    <row r="32" spans="1:9" ht="14.25">
      <c r="A32" s="315"/>
      <c r="B32" s="7" t="s">
        <v>27</v>
      </c>
      <c r="C32" s="6"/>
      <c r="D32" s="222"/>
      <c r="E32" s="6"/>
      <c r="F32" s="222"/>
      <c r="G32" s="16" t="e">
        <f t="shared" si="2"/>
        <v>#DIV/0!</v>
      </c>
      <c r="H32" s="17" t="e">
        <f t="shared" si="0"/>
        <v>#DIV/0!</v>
      </c>
      <c r="I32" s="60" t="e">
        <f t="shared" si="1"/>
        <v>#DIV/0!</v>
      </c>
    </row>
    <row r="33" spans="1:9" ht="14.25">
      <c r="A33" s="315"/>
      <c r="B33" s="7" t="s">
        <v>28</v>
      </c>
      <c r="C33" s="6"/>
      <c r="D33" s="222"/>
      <c r="E33" s="6"/>
      <c r="F33" s="222"/>
      <c r="G33" s="16" t="e">
        <f t="shared" si="2"/>
        <v>#DIV/0!</v>
      </c>
      <c r="H33" s="17" t="e">
        <f t="shared" si="0"/>
        <v>#DIV/0!</v>
      </c>
      <c r="I33" s="60" t="e">
        <f t="shared" si="1"/>
        <v>#DIV/0!</v>
      </c>
    </row>
    <row r="34" spans="1:9" ht="14.25">
      <c r="A34" s="315"/>
      <c r="B34" s="22" t="s">
        <v>29</v>
      </c>
      <c r="C34" s="25">
        <f>SUM(C35:C43)</f>
        <v>0</v>
      </c>
      <c r="D34" s="179">
        <v>35100</v>
      </c>
      <c r="E34" s="25">
        <v>21025</v>
      </c>
      <c r="F34" s="179">
        <v>22135</v>
      </c>
      <c r="G34" s="16">
        <f t="shared" si="2"/>
        <v>105.2794292508918</v>
      </c>
      <c r="H34" s="17">
        <f t="shared" si="0"/>
        <v>63.06267806267807</v>
      </c>
      <c r="I34" s="60" t="e">
        <f t="shared" si="1"/>
        <v>#DIV/0!</v>
      </c>
    </row>
    <row r="35" spans="1:9" ht="14.25">
      <c r="A35" s="315"/>
      <c r="B35" s="7" t="s">
        <v>30</v>
      </c>
      <c r="C35" s="6"/>
      <c r="D35" s="191"/>
      <c r="E35" s="6">
        <v>525</v>
      </c>
      <c r="F35" s="170">
        <v>595</v>
      </c>
      <c r="G35" s="16">
        <f t="shared" si="2"/>
        <v>113.33333333333333</v>
      </c>
      <c r="H35" s="17" t="e">
        <f t="shared" si="0"/>
        <v>#DIV/0!</v>
      </c>
      <c r="I35" s="60" t="e">
        <f t="shared" si="1"/>
        <v>#DIV/0!</v>
      </c>
    </row>
    <row r="36" spans="1:9" ht="14.25">
      <c r="A36" s="315"/>
      <c r="B36" s="7" t="s">
        <v>31</v>
      </c>
      <c r="C36" s="6"/>
      <c r="D36" s="170">
        <v>33100</v>
      </c>
      <c r="E36" s="6">
        <v>13000</v>
      </c>
      <c r="F36" s="170">
        <v>14040</v>
      </c>
      <c r="G36" s="16">
        <f t="shared" si="2"/>
        <v>108</v>
      </c>
      <c r="H36" s="17">
        <f t="shared" si="0"/>
        <v>42.41691842900302</v>
      </c>
      <c r="I36" s="60" t="e">
        <f t="shared" si="1"/>
        <v>#DIV/0!</v>
      </c>
    </row>
    <row r="37" spans="1:9" ht="14.25">
      <c r="A37" s="315"/>
      <c r="B37" s="7" t="s">
        <v>152</v>
      </c>
      <c r="C37" s="6"/>
      <c r="D37" s="170"/>
      <c r="E37" s="6"/>
      <c r="F37" s="170"/>
      <c r="G37" s="16" t="e">
        <f t="shared" si="2"/>
        <v>#DIV/0!</v>
      </c>
      <c r="H37" s="17" t="e">
        <f t="shared" si="0"/>
        <v>#DIV/0!</v>
      </c>
      <c r="I37" s="60" t="e">
        <f t="shared" si="1"/>
        <v>#DIV/0!</v>
      </c>
    </row>
    <row r="38" spans="1:9" ht="14.25">
      <c r="A38" s="315"/>
      <c r="B38" s="7" t="s">
        <v>32</v>
      </c>
      <c r="C38" s="6"/>
      <c r="D38" s="170"/>
      <c r="E38" s="6"/>
      <c r="F38" s="170"/>
      <c r="G38" s="16" t="e">
        <f t="shared" si="2"/>
        <v>#DIV/0!</v>
      </c>
      <c r="H38" s="17" t="e">
        <f t="shared" si="0"/>
        <v>#DIV/0!</v>
      </c>
      <c r="I38" s="60" t="e">
        <f t="shared" si="1"/>
        <v>#DIV/0!</v>
      </c>
    </row>
    <row r="39" spans="1:9" ht="14.25">
      <c r="A39" s="315"/>
      <c r="B39" s="7" t="s">
        <v>33</v>
      </c>
      <c r="C39" s="6"/>
      <c r="D39" s="170"/>
      <c r="E39" s="6"/>
      <c r="F39" s="170"/>
      <c r="G39" s="16" t="e">
        <f t="shared" si="2"/>
        <v>#DIV/0!</v>
      </c>
      <c r="H39" s="17" t="e">
        <f t="shared" si="0"/>
        <v>#DIV/0!</v>
      </c>
      <c r="I39" s="60" t="e">
        <f t="shared" si="1"/>
        <v>#DIV/0!</v>
      </c>
    </row>
    <row r="40" spans="1:9" ht="14.25">
      <c r="A40" s="315"/>
      <c r="B40" s="7" t="s">
        <v>34</v>
      </c>
      <c r="C40" s="6"/>
      <c r="D40" s="170">
        <v>2000</v>
      </c>
      <c r="E40" s="6">
        <v>7500</v>
      </c>
      <c r="F40" s="170">
        <v>7500</v>
      </c>
      <c r="G40" s="16">
        <f t="shared" si="2"/>
        <v>100</v>
      </c>
      <c r="H40" s="17">
        <f t="shared" si="0"/>
        <v>375</v>
      </c>
      <c r="I40" s="60" t="e">
        <f t="shared" si="1"/>
        <v>#DIV/0!</v>
      </c>
    </row>
    <row r="41" spans="1:9" ht="14.25">
      <c r="A41" s="315"/>
      <c r="B41" s="8" t="s">
        <v>208</v>
      </c>
      <c r="C41" s="6"/>
      <c r="D41" s="170"/>
      <c r="E41" s="6"/>
      <c r="F41" s="170"/>
      <c r="G41" s="16" t="e">
        <f t="shared" si="2"/>
        <v>#DIV/0!</v>
      </c>
      <c r="H41" s="17" t="e">
        <f t="shared" si="0"/>
        <v>#DIV/0!</v>
      </c>
      <c r="I41" s="60" t="e">
        <f t="shared" si="1"/>
        <v>#DIV/0!</v>
      </c>
    </row>
    <row r="42" spans="1:9" ht="14.25">
      <c r="A42" s="315"/>
      <c r="B42" s="7" t="s">
        <v>35</v>
      </c>
      <c r="C42" s="6"/>
      <c r="D42" s="170"/>
      <c r="E42" s="10"/>
      <c r="F42" s="170"/>
      <c r="G42" s="16" t="e">
        <f t="shared" si="2"/>
        <v>#DIV/0!</v>
      </c>
      <c r="H42" s="17" t="e">
        <f t="shared" si="0"/>
        <v>#DIV/0!</v>
      </c>
      <c r="I42" s="60" t="e">
        <f t="shared" si="1"/>
        <v>#DIV/0!</v>
      </c>
    </row>
    <row r="43" spans="1:9" ht="14.25">
      <c r="A43" s="315"/>
      <c r="B43" s="7" t="s">
        <v>36</v>
      </c>
      <c r="C43" s="6"/>
      <c r="D43" s="170"/>
      <c r="E43" s="10"/>
      <c r="F43" s="170"/>
      <c r="G43" s="16" t="e">
        <f t="shared" si="2"/>
        <v>#DIV/0!</v>
      </c>
      <c r="H43" s="17" t="e">
        <f t="shared" si="0"/>
        <v>#DIV/0!</v>
      </c>
      <c r="I43" s="60" t="e">
        <f t="shared" si="1"/>
        <v>#DIV/0!</v>
      </c>
    </row>
    <row r="44" spans="1:9" ht="27">
      <c r="A44" s="315"/>
      <c r="B44" s="19" t="s">
        <v>37</v>
      </c>
      <c r="C44" s="25">
        <f>SUM(C45:C47)</f>
        <v>26880.7</v>
      </c>
      <c r="D44" s="179">
        <v>75904.5</v>
      </c>
      <c r="E44" s="179">
        <v>75771.8</v>
      </c>
      <c r="F44" s="179">
        <v>75771.8</v>
      </c>
      <c r="G44" s="16">
        <f t="shared" si="2"/>
        <v>100</v>
      </c>
      <c r="H44" s="17">
        <f t="shared" si="0"/>
        <v>99.82517505549737</v>
      </c>
      <c r="I44" s="60">
        <f t="shared" si="1"/>
        <v>281.88179623298504</v>
      </c>
    </row>
    <row r="45" spans="1:9" ht="14.25">
      <c r="A45" s="315"/>
      <c r="B45" s="7" t="s">
        <v>232</v>
      </c>
      <c r="C45" s="6">
        <v>0</v>
      </c>
      <c r="D45" s="179">
        <v>16733.8</v>
      </c>
      <c r="E45" s="179">
        <v>17005.4</v>
      </c>
      <c r="F45" s="179">
        <v>17005.4</v>
      </c>
      <c r="G45" s="16">
        <f t="shared" si="2"/>
        <v>100</v>
      </c>
      <c r="H45" s="17">
        <f t="shared" si="0"/>
        <v>101.62306230503533</v>
      </c>
      <c r="I45" s="60" t="e">
        <f t="shared" si="1"/>
        <v>#DIV/0!</v>
      </c>
    </row>
    <row r="46" spans="1:9" ht="14.25">
      <c r="A46" s="315"/>
      <c r="B46" s="7" t="s">
        <v>38</v>
      </c>
      <c r="C46" s="6">
        <v>1438.5</v>
      </c>
      <c r="D46" s="179">
        <v>7961.4</v>
      </c>
      <c r="E46" s="179">
        <v>7116.4</v>
      </c>
      <c r="F46" s="179">
        <v>7116.4</v>
      </c>
      <c r="G46" s="16">
        <f t="shared" si="2"/>
        <v>100</v>
      </c>
      <c r="H46" s="17">
        <f t="shared" si="0"/>
        <v>89.38628884367071</v>
      </c>
      <c r="I46" s="60">
        <f t="shared" si="1"/>
        <v>494.70976711852626</v>
      </c>
    </row>
    <row r="47" spans="1:9" ht="14.25">
      <c r="A47" s="315"/>
      <c r="B47" s="7" t="s">
        <v>39</v>
      </c>
      <c r="C47" s="6">
        <v>25442.2</v>
      </c>
      <c r="D47" s="179">
        <v>51209.3</v>
      </c>
      <c r="E47" s="179">
        <v>51650</v>
      </c>
      <c r="F47" s="179">
        <v>51650</v>
      </c>
      <c r="G47" s="16">
        <f t="shared" si="2"/>
        <v>100</v>
      </c>
      <c r="H47" s="17">
        <f t="shared" si="0"/>
        <v>100.86058587014467</v>
      </c>
      <c r="I47" s="60">
        <f t="shared" si="1"/>
        <v>203.00917373497575</v>
      </c>
    </row>
    <row r="48" spans="1:9" ht="14.25">
      <c r="A48" s="315"/>
      <c r="B48" s="21" t="s">
        <v>40</v>
      </c>
      <c r="C48" s="25">
        <f>C44+C34</f>
        <v>26880.7</v>
      </c>
      <c r="D48" s="226">
        <v>111004.5</v>
      </c>
      <c r="E48" s="226">
        <v>97906.8</v>
      </c>
      <c r="F48" s="226">
        <v>97906.8</v>
      </c>
      <c r="G48" s="16">
        <f t="shared" si="2"/>
        <v>100</v>
      </c>
      <c r="H48" s="17">
        <f t="shared" si="0"/>
        <v>88.20074861829926</v>
      </c>
      <c r="I48" s="60">
        <f t="shared" si="1"/>
        <v>364.2271220615535</v>
      </c>
    </row>
    <row r="49" spans="1:9" ht="14.25">
      <c r="A49" s="315"/>
      <c r="B49" s="22" t="s">
        <v>17</v>
      </c>
      <c r="C49" s="18">
        <f>C48/C7/9*1000</f>
        <v>2074.128086419753</v>
      </c>
      <c r="D49" s="227">
        <v>11388.6</v>
      </c>
      <c r="E49" s="227">
        <v>10070.8</v>
      </c>
      <c r="F49" s="227">
        <v>10070.8</v>
      </c>
      <c r="G49" s="16">
        <f t="shared" si="2"/>
        <v>100</v>
      </c>
      <c r="H49" s="17">
        <f t="shared" si="0"/>
        <v>88.42877965684983</v>
      </c>
      <c r="I49" s="60">
        <f t="shared" si="1"/>
        <v>485.5437842020483</v>
      </c>
    </row>
    <row r="50" spans="1:9" ht="14.25">
      <c r="A50" s="315"/>
      <c r="B50" s="29" t="s">
        <v>106</v>
      </c>
      <c r="C50" s="31"/>
      <c r="D50" s="230">
        <v>11189</v>
      </c>
      <c r="E50" s="230">
        <v>11185.5</v>
      </c>
      <c r="F50" s="230">
        <v>11185.5</v>
      </c>
      <c r="G50" s="16">
        <f>F50/E50*100</f>
        <v>100</v>
      </c>
      <c r="H50" s="17">
        <f>F50/D50*100</f>
        <v>99.96871927786218</v>
      </c>
      <c r="I50" s="60" t="e">
        <f>F50/C50*100</f>
        <v>#DIV/0!</v>
      </c>
    </row>
    <row r="51" spans="1:9" ht="15" thickBot="1">
      <c r="A51" s="316"/>
      <c r="B51" s="61" t="s">
        <v>107</v>
      </c>
      <c r="C51" s="62"/>
      <c r="D51" s="234">
        <v>34007</v>
      </c>
      <c r="E51" s="234">
        <v>33866.1</v>
      </c>
      <c r="F51" s="234">
        <v>33866.1</v>
      </c>
      <c r="G51" s="46">
        <f>F51/E51*100</f>
        <v>100</v>
      </c>
      <c r="H51" s="47">
        <f>F51/D51*100</f>
        <v>99.58567353780103</v>
      </c>
      <c r="I51" s="56" t="e">
        <f>F51/C51*100</f>
        <v>#DIV/0!</v>
      </c>
    </row>
    <row r="52" spans="1:9" ht="27">
      <c r="A52" s="311">
        <v>7</v>
      </c>
      <c r="B52" s="64" t="s">
        <v>41</v>
      </c>
      <c r="C52" s="65"/>
      <c r="D52" s="238">
        <v>536.3</v>
      </c>
      <c r="E52" s="66"/>
      <c r="F52" s="238">
        <f>C48/C53</f>
        <v>114.87478632478633</v>
      </c>
      <c r="G52" s="40" t="e">
        <f t="shared" si="2"/>
        <v>#DIV/0!</v>
      </c>
      <c r="H52" s="41">
        <f t="shared" si="0"/>
        <v>21.419874384632916</v>
      </c>
      <c r="I52" s="58" t="e">
        <f t="shared" si="1"/>
        <v>#DIV/0!</v>
      </c>
    </row>
    <row r="53" spans="1:9" ht="54" thickBot="1">
      <c r="A53" s="312"/>
      <c r="B53" s="67" t="s">
        <v>42</v>
      </c>
      <c r="C53" s="45">
        <v>234</v>
      </c>
      <c r="D53" s="198">
        <v>207</v>
      </c>
      <c r="E53" s="45">
        <v>207</v>
      </c>
      <c r="F53" s="198">
        <v>207</v>
      </c>
      <c r="G53" s="46">
        <f t="shared" si="2"/>
        <v>100</v>
      </c>
      <c r="H53" s="47">
        <f t="shared" si="0"/>
        <v>100</v>
      </c>
      <c r="I53" s="56">
        <f t="shared" si="1"/>
        <v>88.46153846153845</v>
      </c>
    </row>
    <row r="54" spans="1:9" ht="14.25">
      <c r="A54" s="311">
        <v>8</v>
      </c>
      <c r="B54" s="68" t="s">
        <v>43</v>
      </c>
      <c r="C54" s="38">
        <v>9602.5</v>
      </c>
      <c r="D54" s="168">
        <v>87810</v>
      </c>
      <c r="E54" s="38">
        <v>91200</v>
      </c>
      <c r="F54" s="168">
        <v>92390</v>
      </c>
      <c r="G54" s="40">
        <f t="shared" si="2"/>
        <v>101.3048245614035</v>
      </c>
      <c r="H54" s="41">
        <f t="shared" si="0"/>
        <v>105.2158068557112</v>
      </c>
      <c r="I54" s="58">
        <f t="shared" si="1"/>
        <v>962.1452746680552</v>
      </c>
    </row>
    <row r="55" spans="1:9" ht="15" thickBot="1">
      <c r="A55" s="312"/>
      <c r="B55" s="54" t="s">
        <v>17</v>
      </c>
      <c r="C55" s="53">
        <f>C54/C7/9*1000</f>
        <v>740.9336419753087</v>
      </c>
      <c r="D55" s="212">
        <v>9008</v>
      </c>
      <c r="E55" s="53">
        <f>E54/E7/9*1000</f>
        <v>9382.716049382716</v>
      </c>
      <c r="F55" s="212">
        <v>9522.8</v>
      </c>
      <c r="G55" s="46">
        <f t="shared" si="2"/>
        <v>101.493</v>
      </c>
      <c r="H55" s="47">
        <f t="shared" si="0"/>
        <v>105.71492007104794</v>
      </c>
      <c r="I55" s="56">
        <f t="shared" si="1"/>
        <v>1285.2433012236397</v>
      </c>
    </row>
    <row r="56" spans="1:9" ht="14.25">
      <c r="A56" s="311">
        <v>9</v>
      </c>
      <c r="B56" s="69" t="s">
        <v>44</v>
      </c>
      <c r="C56" s="70">
        <f>C58+C66+C67+C68+C69+C72+C73+C74+C75+C76+C77+C78</f>
        <v>781.6999999999999</v>
      </c>
      <c r="D56" s="220">
        <v>4697.6</v>
      </c>
      <c r="E56" s="220">
        <v>4586</v>
      </c>
      <c r="F56" s="220">
        <v>4586</v>
      </c>
      <c r="G56" s="40">
        <f t="shared" si="2"/>
        <v>100</v>
      </c>
      <c r="H56" s="41">
        <f t="shared" si="0"/>
        <v>97.62431880108991</v>
      </c>
      <c r="I56" s="58">
        <f t="shared" si="1"/>
        <v>586.6700780350518</v>
      </c>
    </row>
    <row r="57" spans="1:9" ht="14.25">
      <c r="A57" s="313"/>
      <c r="B57" s="22" t="s">
        <v>17</v>
      </c>
      <c r="C57" s="18">
        <f>C56/C7*1000/9</f>
        <v>60.316358024691354</v>
      </c>
      <c r="D57" s="227">
        <f>D56/D7*1000/9</f>
        <v>481.95342156561</v>
      </c>
      <c r="E57" s="227">
        <f>E56/E7*1000/9</f>
        <v>471.8106995884773</v>
      </c>
      <c r="F57" s="227">
        <f>F56/F7*1000/9</f>
        <v>472.6860441146156</v>
      </c>
      <c r="G57" s="16">
        <f t="shared" si="2"/>
        <v>100.18552875695734</v>
      </c>
      <c r="H57" s="17">
        <f t="shared" si="0"/>
        <v>98.07712176398921</v>
      </c>
      <c r="I57" s="60">
        <f t="shared" si="1"/>
        <v>783.6780263176945</v>
      </c>
    </row>
    <row r="58" spans="1:9" ht="14.25">
      <c r="A58" s="313"/>
      <c r="B58" s="22" t="s">
        <v>45</v>
      </c>
      <c r="C58" s="25">
        <f>SUM(C59:C65)</f>
        <v>0</v>
      </c>
      <c r="D58" s="179">
        <f>SUM(D59:D65)</f>
        <v>0</v>
      </c>
      <c r="E58" s="179">
        <f>SUM(E59:E65)</f>
        <v>0</v>
      </c>
      <c r="F58" s="179">
        <f>SUM(F59:F65)</f>
        <v>0</v>
      </c>
      <c r="G58" s="16" t="e">
        <f t="shared" si="2"/>
        <v>#DIV/0!</v>
      </c>
      <c r="H58" s="17" t="e">
        <f t="shared" si="0"/>
        <v>#DIV/0!</v>
      </c>
      <c r="I58" s="60" t="e">
        <f t="shared" si="1"/>
        <v>#DIV/0!</v>
      </c>
    </row>
    <row r="59" spans="1:9" ht="14.25">
      <c r="A59" s="313"/>
      <c r="B59" s="7" t="s">
        <v>46</v>
      </c>
      <c r="C59" s="6"/>
      <c r="D59" s="181"/>
      <c r="E59" s="181"/>
      <c r="F59" s="181"/>
      <c r="G59" s="16" t="e">
        <f t="shared" si="2"/>
        <v>#DIV/0!</v>
      </c>
      <c r="H59" s="17" t="e">
        <f t="shared" si="0"/>
        <v>#DIV/0!</v>
      </c>
      <c r="I59" s="60" t="e">
        <f t="shared" si="1"/>
        <v>#DIV/0!</v>
      </c>
    </row>
    <row r="60" spans="1:9" ht="14.25">
      <c r="A60" s="313"/>
      <c r="B60" s="7" t="s">
        <v>47</v>
      </c>
      <c r="C60" s="6"/>
      <c r="D60" s="181"/>
      <c r="E60" s="181"/>
      <c r="F60" s="181"/>
      <c r="G60" s="16" t="e">
        <f t="shared" si="2"/>
        <v>#DIV/0!</v>
      </c>
      <c r="H60" s="17" t="e">
        <f t="shared" si="0"/>
        <v>#DIV/0!</v>
      </c>
      <c r="I60" s="60" t="e">
        <f t="shared" si="1"/>
        <v>#DIV/0!</v>
      </c>
    </row>
    <row r="61" spans="1:9" ht="14.25">
      <c r="A61" s="313"/>
      <c r="B61" s="7" t="s">
        <v>48</v>
      </c>
      <c r="C61" s="6"/>
      <c r="D61" s="181"/>
      <c r="E61" s="181"/>
      <c r="F61" s="181"/>
      <c r="G61" s="16" t="e">
        <f t="shared" si="2"/>
        <v>#DIV/0!</v>
      </c>
      <c r="H61" s="17" t="e">
        <f t="shared" si="0"/>
        <v>#DIV/0!</v>
      </c>
      <c r="I61" s="60" t="e">
        <f t="shared" si="1"/>
        <v>#DIV/0!</v>
      </c>
    </row>
    <row r="62" spans="1:9" ht="14.25">
      <c r="A62" s="313"/>
      <c r="B62" s="7" t="s">
        <v>49</v>
      </c>
      <c r="C62" s="6"/>
      <c r="D62" s="181"/>
      <c r="E62" s="181"/>
      <c r="F62" s="181"/>
      <c r="G62" s="16" t="e">
        <f t="shared" si="2"/>
        <v>#DIV/0!</v>
      </c>
      <c r="H62" s="17" t="e">
        <f t="shared" si="0"/>
        <v>#DIV/0!</v>
      </c>
      <c r="I62" s="60" t="e">
        <f t="shared" si="1"/>
        <v>#DIV/0!</v>
      </c>
    </row>
    <row r="63" spans="1:9" ht="14.25">
      <c r="A63" s="313"/>
      <c r="B63" s="7" t="s">
        <v>50</v>
      </c>
      <c r="C63" s="6"/>
      <c r="D63" s="181"/>
      <c r="E63" s="181"/>
      <c r="F63" s="181"/>
      <c r="G63" s="16" t="e">
        <f t="shared" si="2"/>
        <v>#DIV/0!</v>
      </c>
      <c r="H63" s="17" t="e">
        <f t="shared" si="0"/>
        <v>#DIV/0!</v>
      </c>
      <c r="I63" s="60" t="e">
        <f t="shared" si="1"/>
        <v>#DIV/0!</v>
      </c>
    </row>
    <row r="64" spans="1:9" ht="14.25">
      <c r="A64" s="313"/>
      <c r="B64" s="7" t="s">
        <v>51</v>
      </c>
      <c r="C64" s="6"/>
      <c r="D64" s="181"/>
      <c r="E64" s="181"/>
      <c r="F64" s="181"/>
      <c r="G64" s="16" t="e">
        <f t="shared" si="2"/>
        <v>#DIV/0!</v>
      </c>
      <c r="H64" s="17" t="e">
        <f t="shared" si="0"/>
        <v>#DIV/0!</v>
      </c>
      <c r="I64" s="60" t="e">
        <f t="shared" si="1"/>
        <v>#DIV/0!</v>
      </c>
    </row>
    <row r="65" spans="1:9" ht="14.25">
      <c r="A65" s="313"/>
      <c r="B65" s="7" t="s">
        <v>52</v>
      </c>
      <c r="C65" s="6"/>
      <c r="D65" s="181"/>
      <c r="E65" s="181"/>
      <c r="F65" s="181"/>
      <c r="G65" s="16" t="e">
        <f t="shared" si="2"/>
        <v>#DIV/0!</v>
      </c>
      <c r="H65" s="17" t="e">
        <f t="shared" si="0"/>
        <v>#DIV/0!</v>
      </c>
      <c r="I65" s="60" t="e">
        <f t="shared" si="1"/>
        <v>#DIV/0!</v>
      </c>
    </row>
    <row r="66" spans="1:9" ht="14.25">
      <c r="A66" s="313"/>
      <c r="B66" s="7" t="s">
        <v>53</v>
      </c>
      <c r="C66" s="6"/>
      <c r="D66" s="181"/>
      <c r="E66" s="181"/>
      <c r="F66" s="181"/>
      <c r="G66" s="16" t="e">
        <f t="shared" si="2"/>
        <v>#DIV/0!</v>
      </c>
      <c r="H66" s="17" t="e">
        <f t="shared" si="0"/>
        <v>#DIV/0!</v>
      </c>
      <c r="I66" s="60" t="e">
        <f t="shared" si="1"/>
        <v>#DIV/0!</v>
      </c>
    </row>
    <row r="67" spans="1:9" ht="14.25">
      <c r="A67" s="313"/>
      <c r="B67" s="7" t="s">
        <v>54</v>
      </c>
      <c r="C67" s="6">
        <v>617.4</v>
      </c>
      <c r="D67" s="180">
        <v>2112</v>
      </c>
      <c r="E67" s="180">
        <v>2110</v>
      </c>
      <c r="F67" s="180">
        <v>2110</v>
      </c>
      <c r="G67" s="16">
        <f t="shared" si="2"/>
        <v>100</v>
      </c>
      <c r="H67" s="17">
        <f t="shared" si="0"/>
        <v>99.90530303030303</v>
      </c>
      <c r="I67" s="60">
        <f t="shared" si="1"/>
        <v>341.7557499190152</v>
      </c>
    </row>
    <row r="68" spans="1:9" ht="14.25">
      <c r="A68" s="313"/>
      <c r="B68" s="7" t="s">
        <v>55</v>
      </c>
      <c r="C68" s="6"/>
      <c r="D68" s="180">
        <v>57</v>
      </c>
      <c r="E68" s="180">
        <v>121</v>
      </c>
      <c r="F68" s="180">
        <v>121</v>
      </c>
      <c r="G68" s="16">
        <f t="shared" si="2"/>
        <v>100</v>
      </c>
      <c r="H68" s="17">
        <f t="shared" si="0"/>
        <v>212.28070175438597</v>
      </c>
      <c r="I68" s="60" t="e">
        <f t="shared" si="1"/>
        <v>#DIV/0!</v>
      </c>
    </row>
    <row r="69" spans="1:9" ht="14.25">
      <c r="A69" s="313"/>
      <c r="B69" s="22" t="s">
        <v>56</v>
      </c>
      <c r="C69" s="25">
        <f>C70+C71</f>
        <v>164.29999999999998</v>
      </c>
      <c r="D69" s="179">
        <v>1712</v>
      </c>
      <c r="E69" s="179">
        <v>1578</v>
      </c>
      <c r="F69" s="179">
        <v>1578</v>
      </c>
      <c r="G69" s="16">
        <f t="shared" si="2"/>
        <v>100</v>
      </c>
      <c r="H69" s="17">
        <f t="shared" si="0"/>
        <v>92.17289719626169</v>
      </c>
      <c r="I69" s="60">
        <f t="shared" si="1"/>
        <v>960.4382227632382</v>
      </c>
    </row>
    <row r="70" spans="1:9" ht="14.25">
      <c r="A70" s="313"/>
      <c r="B70" s="7" t="s">
        <v>57</v>
      </c>
      <c r="C70" s="6">
        <v>4.1</v>
      </c>
      <c r="D70" s="180">
        <v>1261</v>
      </c>
      <c r="E70" s="180">
        <v>1081</v>
      </c>
      <c r="F70" s="180">
        <v>1081</v>
      </c>
      <c r="G70" s="16">
        <f t="shared" si="2"/>
        <v>100</v>
      </c>
      <c r="H70" s="17">
        <f t="shared" si="0"/>
        <v>85.72561459159397</v>
      </c>
      <c r="I70" s="60">
        <f t="shared" si="1"/>
        <v>26365.853658536587</v>
      </c>
    </row>
    <row r="71" spans="1:9" ht="14.25">
      <c r="A71" s="313"/>
      <c r="B71" s="7" t="s">
        <v>58</v>
      </c>
      <c r="C71" s="6">
        <v>160.2</v>
      </c>
      <c r="D71" s="180">
        <v>451</v>
      </c>
      <c r="E71" s="180">
        <v>497</v>
      </c>
      <c r="F71" s="180">
        <v>497</v>
      </c>
      <c r="G71" s="16">
        <f t="shared" si="2"/>
        <v>100</v>
      </c>
      <c r="H71" s="17">
        <f t="shared" si="0"/>
        <v>110.19955654101996</v>
      </c>
      <c r="I71" s="60">
        <f t="shared" si="1"/>
        <v>310.23720349563047</v>
      </c>
    </row>
    <row r="72" spans="1:9" ht="14.25">
      <c r="A72" s="313"/>
      <c r="B72" s="7" t="s">
        <v>59</v>
      </c>
      <c r="C72" s="6"/>
      <c r="D72" s="174">
        <v>6.2</v>
      </c>
      <c r="E72" s="174">
        <v>6.2</v>
      </c>
      <c r="F72" s="174">
        <v>6.2</v>
      </c>
      <c r="G72" s="16">
        <f t="shared" si="2"/>
        <v>100</v>
      </c>
      <c r="H72" s="17">
        <f t="shared" si="0"/>
        <v>100</v>
      </c>
      <c r="I72" s="60" t="e">
        <f t="shared" si="1"/>
        <v>#DIV/0!</v>
      </c>
    </row>
    <row r="73" spans="1:9" ht="14.25">
      <c r="A73" s="313"/>
      <c r="B73" s="7" t="s">
        <v>60</v>
      </c>
      <c r="C73" s="6"/>
      <c r="D73" s="180">
        <v>153</v>
      </c>
      <c r="E73" s="180">
        <v>141</v>
      </c>
      <c r="F73" s="180">
        <v>141</v>
      </c>
      <c r="G73" s="16">
        <f t="shared" si="2"/>
        <v>100</v>
      </c>
      <c r="H73" s="17">
        <f t="shared" si="0"/>
        <v>92.15686274509804</v>
      </c>
      <c r="I73" s="60" t="e">
        <f t="shared" si="1"/>
        <v>#DIV/0!</v>
      </c>
    </row>
    <row r="74" spans="1:9" ht="14.25">
      <c r="A74" s="313"/>
      <c r="B74" s="7" t="s">
        <v>61</v>
      </c>
      <c r="C74" s="6"/>
      <c r="D74" s="181">
        <v>81</v>
      </c>
      <c r="E74" s="181">
        <v>83</v>
      </c>
      <c r="F74" s="181">
        <v>83</v>
      </c>
      <c r="G74" s="16">
        <f t="shared" si="2"/>
        <v>100</v>
      </c>
      <c r="H74" s="17">
        <f t="shared" si="0"/>
        <v>102.46913580246914</v>
      </c>
      <c r="I74" s="60" t="e">
        <f t="shared" si="1"/>
        <v>#DIV/0!</v>
      </c>
    </row>
    <row r="75" spans="1:9" ht="14.25">
      <c r="A75" s="313"/>
      <c r="B75" s="7" t="s">
        <v>62</v>
      </c>
      <c r="C75" s="6"/>
      <c r="D75" s="174">
        <v>194.1</v>
      </c>
      <c r="E75" s="174">
        <v>194.1</v>
      </c>
      <c r="F75" s="174">
        <v>194.1</v>
      </c>
      <c r="G75" s="16">
        <f t="shared" si="2"/>
        <v>100</v>
      </c>
      <c r="H75" s="17">
        <f aca="true" t="shared" si="3" ref="H75:H119">F75/D75*100</f>
        <v>100</v>
      </c>
      <c r="I75" s="60" t="e">
        <f aca="true" t="shared" si="4" ref="I75:I119">F75/C75*100</f>
        <v>#DIV/0!</v>
      </c>
    </row>
    <row r="76" spans="1:9" ht="14.25">
      <c r="A76" s="313"/>
      <c r="B76" s="7" t="s">
        <v>63</v>
      </c>
      <c r="C76" s="6"/>
      <c r="D76" s="180">
        <v>119</v>
      </c>
      <c r="E76" s="180">
        <v>227.7</v>
      </c>
      <c r="F76" s="180">
        <v>227.7</v>
      </c>
      <c r="G76" s="16">
        <f aca="true" t="shared" si="5" ref="G76:G119">F76/E76*100</f>
        <v>100</v>
      </c>
      <c r="H76" s="17">
        <f t="shared" si="3"/>
        <v>191.34453781512605</v>
      </c>
      <c r="I76" s="60" t="e">
        <f t="shared" si="4"/>
        <v>#DIV/0!</v>
      </c>
    </row>
    <row r="77" spans="1:9" ht="14.25">
      <c r="A77" s="313"/>
      <c r="B77" s="7" t="s">
        <v>64</v>
      </c>
      <c r="C77" s="6"/>
      <c r="D77" s="181"/>
      <c r="E77" s="181"/>
      <c r="F77" s="181"/>
      <c r="G77" s="16" t="e">
        <f t="shared" si="5"/>
        <v>#DIV/0!</v>
      </c>
      <c r="H77" s="17" t="e">
        <f t="shared" si="3"/>
        <v>#DIV/0!</v>
      </c>
      <c r="I77" s="60" t="e">
        <f t="shared" si="4"/>
        <v>#DIV/0!</v>
      </c>
    </row>
    <row r="78" spans="1:9" ht="15" thickBot="1">
      <c r="A78" s="312"/>
      <c r="B78" s="44" t="s">
        <v>158</v>
      </c>
      <c r="C78" s="45"/>
      <c r="D78" s="243">
        <v>320.6</v>
      </c>
      <c r="E78" s="243">
        <v>125</v>
      </c>
      <c r="F78" s="243">
        <v>125</v>
      </c>
      <c r="G78" s="46">
        <f t="shared" si="5"/>
        <v>100</v>
      </c>
      <c r="H78" s="47">
        <f t="shared" si="3"/>
        <v>38.98939488459139</v>
      </c>
      <c r="I78" s="56" t="e">
        <f t="shared" si="4"/>
        <v>#DIV/0!</v>
      </c>
    </row>
    <row r="79" spans="1:10" ht="39.75">
      <c r="A79" s="308">
        <v>10</v>
      </c>
      <c r="B79" s="72" t="s">
        <v>65</v>
      </c>
      <c r="C79" s="70">
        <f>C80+C81</f>
        <v>0</v>
      </c>
      <c r="D79" s="70">
        <f>D80+D81</f>
        <v>11309.6</v>
      </c>
      <c r="E79" s="73">
        <v>11700</v>
      </c>
      <c r="F79" s="70">
        <v>12293.9</v>
      </c>
      <c r="G79" s="40">
        <f t="shared" si="5"/>
        <v>105.07606837606838</v>
      </c>
      <c r="H79" s="41">
        <f t="shared" si="3"/>
        <v>108.7032255782698</v>
      </c>
      <c r="I79" s="58" t="e">
        <f t="shared" si="4"/>
        <v>#DIV/0!</v>
      </c>
      <c r="J79" s="3"/>
    </row>
    <row r="80" spans="1:10" ht="14.25">
      <c r="A80" s="309"/>
      <c r="B80" s="7" t="s">
        <v>66</v>
      </c>
      <c r="C80" s="6"/>
      <c r="D80" s="180">
        <v>2809.6</v>
      </c>
      <c r="E80" s="180">
        <v>1700</v>
      </c>
      <c r="F80" s="180">
        <v>368.9</v>
      </c>
      <c r="G80" s="16">
        <f t="shared" si="5"/>
        <v>21.7</v>
      </c>
      <c r="H80" s="17">
        <f t="shared" si="3"/>
        <v>13.12998291571754</v>
      </c>
      <c r="I80" s="60" t="e">
        <f t="shared" si="4"/>
        <v>#DIV/0!</v>
      </c>
      <c r="J80" s="3"/>
    </row>
    <row r="81" spans="1:10" ht="14.25">
      <c r="A81" s="309"/>
      <c r="B81" s="5" t="s">
        <v>67</v>
      </c>
      <c r="C81" s="6"/>
      <c r="D81" s="180">
        <v>8500</v>
      </c>
      <c r="E81" s="180">
        <v>10000</v>
      </c>
      <c r="F81" s="180">
        <v>11925</v>
      </c>
      <c r="G81" s="16">
        <f t="shared" si="5"/>
        <v>119.24999999999999</v>
      </c>
      <c r="H81" s="17">
        <f t="shared" si="3"/>
        <v>140.2941176470588</v>
      </c>
      <c r="I81" s="60" t="e">
        <f t="shared" si="4"/>
        <v>#DIV/0!</v>
      </c>
      <c r="J81" s="3"/>
    </row>
    <row r="82" spans="1:10" ht="40.5" thickBot="1">
      <c r="A82" s="310"/>
      <c r="B82" s="67" t="s">
        <v>68</v>
      </c>
      <c r="C82" s="45">
        <v>0</v>
      </c>
      <c r="D82" s="246">
        <v>0</v>
      </c>
      <c r="E82" s="45">
        <v>0</v>
      </c>
      <c r="F82" s="246">
        <v>0</v>
      </c>
      <c r="G82" s="46" t="e">
        <f t="shared" si="5"/>
        <v>#DIV/0!</v>
      </c>
      <c r="H82" s="47" t="e">
        <f t="shared" si="3"/>
        <v>#DIV/0!</v>
      </c>
      <c r="I82" s="56" t="e">
        <f t="shared" si="4"/>
        <v>#DIV/0!</v>
      </c>
      <c r="J82" s="3"/>
    </row>
    <row r="83" spans="1:10" ht="14.25">
      <c r="A83" s="308">
        <v>11</v>
      </c>
      <c r="B83" s="49" t="s">
        <v>69</v>
      </c>
      <c r="C83" s="38">
        <v>31700</v>
      </c>
      <c r="D83" s="39">
        <v>26005</v>
      </c>
      <c r="E83" s="38">
        <v>26005</v>
      </c>
      <c r="F83" s="39">
        <v>26005</v>
      </c>
      <c r="G83" s="40">
        <f t="shared" si="5"/>
        <v>100</v>
      </c>
      <c r="H83" s="41">
        <f t="shared" si="3"/>
        <v>100</v>
      </c>
      <c r="I83" s="58">
        <f t="shared" si="4"/>
        <v>82.03470031545741</v>
      </c>
      <c r="J83" s="3"/>
    </row>
    <row r="84" spans="1:10" ht="27">
      <c r="A84" s="309"/>
      <c r="B84" s="19" t="s">
        <v>70</v>
      </c>
      <c r="C84" s="18">
        <f>C83/C7</f>
        <v>22.01388888888889</v>
      </c>
      <c r="D84" s="271">
        <f>D83/D7</f>
        <v>24.012003693444136</v>
      </c>
      <c r="E84" s="18">
        <f>E83/E7</f>
        <v>24.078703703703702</v>
      </c>
      <c r="F84" s="271">
        <f>F83/F7</f>
        <v>24.123376623376622</v>
      </c>
      <c r="G84" s="16">
        <f t="shared" si="5"/>
        <v>100.18552875695732</v>
      </c>
      <c r="H84" s="17">
        <f t="shared" si="3"/>
        <v>100.46382189239331</v>
      </c>
      <c r="I84" s="60">
        <f t="shared" si="4"/>
        <v>109.58253103363514</v>
      </c>
      <c r="J84" s="3"/>
    </row>
    <row r="85" spans="1:10" ht="54" thickBot="1">
      <c r="A85" s="310"/>
      <c r="B85" s="59" t="s">
        <v>71</v>
      </c>
      <c r="C85" s="53">
        <f>C82/C83*100</f>
        <v>0</v>
      </c>
      <c r="D85" s="76">
        <f>D82/D83*100</f>
        <v>0</v>
      </c>
      <c r="E85" s="53">
        <f>E82/E83*100</f>
        <v>0</v>
      </c>
      <c r="F85" s="76">
        <f>F82/F83*100</f>
        <v>0</v>
      </c>
      <c r="G85" s="46" t="e">
        <f t="shared" si="5"/>
        <v>#DIV/0!</v>
      </c>
      <c r="H85" s="47" t="e">
        <f t="shared" si="3"/>
        <v>#DIV/0!</v>
      </c>
      <c r="I85" s="56" t="e">
        <f t="shared" si="4"/>
        <v>#DIV/0!</v>
      </c>
      <c r="J85" s="3"/>
    </row>
    <row r="86" spans="1:10" ht="27">
      <c r="A86" s="308">
        <v>12</v>
      </c>
      <c r="B86" s="57" t="s">
        <v>72</v>
      </c>
      <c r="C86" s="38"/>
      <c r="D86" s="136">
        <v>0</v>
      </c>
      <c r="E86" s="38">
        <v>0</v>
      </c>
      <c r="F86" s="136">
        <v>0</v>
      </c>
      <c r="G86" s="40" t="e">
        <f t="shared" si="5"/>
        <v>#DIV/0!</v>
      </c>
      <c r="H86" s="41" t="e">
        <f t="shared" si="3"/>
        <v>#DIV/0!</v>
      </c>
      <c r="I86" s="58" t="e">
        <f t="shared" si="4"/>
        <v>#DIV/0!</v>
      </c>
      <c r="J86" s="3"/>
    </row>
    <row r="87" spans="1:10" ht="40.5" thickBot="1">
      <c r="A87" s="310"/>
      <c r="B87" s="59" t="s">
        <v>73</v>
      </c>
      <c r="C87" s="55">
        <f>C86*1000/C7</f>
        <v>0</v>
      </c>
      <c r="D87" s="215">
        <f>D86*1000/D7</f>
        <v>0</v>
      </c>
      <c r="E87" s="175">
        <v>0</v>
      </c>
      <c r="F87" s="215">
        <f>F86*1000/F7</f>
        <v>0</v>
      </c>
      <c r="G87" s="46" t="e">
        <f t="shared" si="5"/>
        <v>#DIV/0!</v>
      </c>
      <c r="H87" s="47" t="e">
        <f t="shared" si="3"/>
        <v>#DIV/0!</v>
      </c>
      <c r="I87" s="56" t="e">
        <f t="shared" si="4"/>
        <v>#DIV/0!</v>
      </c>
      <c r="J87" s="3"/>
    </row>
    <row r="88" spans="1:10" ht="27">
      <c r="A88" s="308">
        <v>13</v>
      </c>
      <c r="B88" s="57" t="s">
        <v>74</v>
      </c>
      <c r="C88" s="38"/>
      <c r="D88" s="168">
        <v>24</v>
      </c>
      <c r="E88" s="38">
        <v>24</v>
      </c>
      <c r="F88" s="168">
        <v>24</v>
      </c>
      <c r="G88" s="40">
        <f t="shared" si="5"/>
        <v>100</v>
      </c>
      <c r="H88" s="41">
        <f t="shared" si="3"/>
        <v>100</v>
      </c>
      <c r="I88" s="58" t="e">
        <f t="shared" si="4"/>
        <v>#DIV/0!</v>
      </c>
      <c r="J88" s="3"/>
    </row>
    <row r="89" spans="1:10" ht="27">
      <c r="A89" s="309"/>
      <c r="B89" s="8" t="s">
        <v>75</v>
      </c>
      <c r="C89" s="6">
        <v>0</v>
      </c>
      <c r="D89" s="170">
        <v>0</v>
      </c>
      <c r="E89" s="6">
        <v>0</v>
      </c>
      <c r="F89" s="170">
        <v>0</v>
      </c>
      <c r="G89" s="16" t="e">
        <f t="shared" si="5"/>
        <v>#DIV/0!</v>
      </c>
      <c r="H89" s="17" t="e">
        <f t="shared" si="3"/>
        <v>#DIV/0!</v>
      </c>
      <c r="I89" s="60" t="e">
        <f t="shared" si="4"/>
        <v>#DIV/0!</v>
      </c>
      <c r="J89" s="3"/>
    </row>
    <row r="90" spans="1:10" ht="54" thickBot="1">
      <c r="A90" s="310"/>
      <c r="B90" s="59" t="s">
        <v>76</v>
      </c>
      <c r="C90" s="55">
        <f>(C88+C89)*1000/C7</f>
        <v>0</v>
      </c>
      <c r="D90" s="215">
        <v>20</v>
      </c>
      <c r="E90" s="175">
        <v>20</v>
      </c>
      <c r="F90" s="215">
        <v>20</v>
      </c>
      <c r="G90" s="46">
        <f t="shared" si="5"/>
        <v>100</v>
      </c>
      <c r="H90" s="47">
        <f t="shared" si="3"/>
        <v>100</v>
      </c>
      <c r="I90" s="56" t="e">
        <f t="shared" si="4"/>
        <v>#DIV/0!</v>
      </c>
      <c r="J90" s="3"/>
    </row>
    <row r="91" spans="1:10" ht="50.25" customHeight="1">
      <c r="A91" s="308">
        <v>14</v>
      </c>
      <c r="B91" s="57" t="s">
        <v>77</v>
      </c>
      <c r="C91" s="38"/>
      <c r="D91" s="168">
        <v>622</v>
      </c>
      <c r="E91" s="38">
        <v>597</v>
      </c>
      <c r="F91" s="168">
        <v>622</v>
      </c>
      <c r="G91" s="40">
        <f t="shared" si="5"/>
        <v>104.18760469011725</v>
      </c>
      <c r="H91" s="41">
        <f t="shared" si="3"/>
        <v>100</v>
      </c>
      <c r="I91" s="58" t="e">
        <f t="shared" si="4"/>
        <v>#DIV/0!</v>
      </c>
      <c r="J91" s="3"/>
    </row>
    <row r="92" spans="1:10" ht="54" thickBot="1">
      <c r="A92" s="310"/>
      <c r="B92" s="59" t="s">
        <v>78</v>
      </c>
      <c r="C92" s="77">
        <f>C91/C7*100</f>
        <v>0</v>
      </c>
      <c r="D92" s="212">
        <f>D91/D7*100</f>
        <v>57.43305632502308</v>
      </c>
      <c r="E92" s="53">
        <f>E91/E7*100</f>
        <v>55.27777777777778</v>
      </c>
      <c r="F92" s="212">
        <f>F91/F7*100</f>
        <v>57.69944341372912</v>
      </c>
      <c r="G92" s="46">
        <f t="shared" si="5"/>
        <v>104.38090265800244</v>
      </c>
      <c r="H92" s="47">
        <f t="shared" si="3"/>
        <v>100.46382189239331</v>
      </c>
      <c r="I92" s="56" t="e">
        <f t="shared" si="4"/>
        <v>#DIV/0!</v>
      </c>
      <c r="J92" s="3"/>
    </row>
    <row r="93" spans="1:10" ht="14.25">
      <c r="A93" s="308">
        <v>15</v>
      </c>
      <c r="B93" s="49" t="s">
        <v>79</v>
      </c>
      <c r="C93" s="38">
        <v>16</v>
      </c>
      <c r="D93" s="173">
        <v>13</v>
      </c>
      <c r="E93" s="135">
        <v>14</v>
      </c>
      <c r="F93" s="173">
        <v>15</v>
      </c>
      <c r="G93" s="40">
        <f t="shared" si="5"/>
        <v>107.14285714285714</v>
      </c>
      <c r="H93" s="41">
        <f t="shared" si="3"/>
        <v>115.38461538461537</v>
      </c>
      <c r="I93" s="58">
        <f t="shared" si="4"/>
        <v>93.75</v>
      </c>
      <c r="J93" s="3"/>
    </row>
    <row r="94" spans="1:10" ht="14.25">
      <c r="A94" s="309"/>
      <c r="B94" s="7" t="s">
        <v>80</v>
      </c>
      <c r="C94" s="6">
        <v>16</v>
      </c>
      <c r="D94" s="171">
        <v>10</v>
      </c>
      <c r="E94" s="120">
        <v>12</v>
      </c>
      <c r="F94" s="171">
        <v>11</v>
      </c>
      <c r="G94" s="16">
        <f t="shared" si="5"/>
        <v>91.66666666666666</v>
      </c>
      <c r="H94" s="17">
        <f t="shared" si="3"/>
        <v>110.00000000000001</v>
      </c>
      <c r="I94" s="60">
        <f t="shared" si="4"/>
        <v>68.75</v>
      </c>
      <c r="J94" s="3"/>
    </row>
    <row r="95" spans="1:10" ht="14.25">
      <c r="A95" s="309"/>
      <c r="B95" s="22" t="s">
        <v>81</v>
      </c>
      <c r="C95" s="20">
        <f>C94/C93</f>
        <v>1</v>
      </c>
      <c r="D95" s="166">
        <f>D94/D93</f>
        <v>0.7692307692307693</v>
      </c>
      <c r="E95" s="20">
        <f>E94/E93</f>
        <v>0.8571428571428571</v>
      </c>
      <c r="F95" s="166">
        <f>F94/F93</f>
        <v>0.7333333333333333</v>
      </c>
      <c r="G95" s="16">
        <f t="shared" si="5"/>
        <v>85.55555555555556</v>
      </c>
      <c r="H95" s="17">
        <f t="shared" si="3"/>
        <v>95.33333333333333</v>
      </c>
      <c r="I95" s="60">
        <f t="shared" si="4"/>
        <v>73.33333333333333</v>
      </c>
      <c r="J95" s="3"/>
    </row>
    <row r="96" spans="1:10" ht="39.75">
      <c r="A96" s="309"/>
      <c r="B96" s="8" t="s">
        <v>82</v>
      </c>
      <c r="C96" s="6">
        <v>0</v>
      </c>
      <c r="D96" s="137">
        <v>0</v>
      </c>
      <c r="E96" s="120">
        <v>0</v>
      </c>
      <c r="F96" s="137">
        <v>0</v>
      </c>
      <c r="G96" s="16" t="e">
        <f t="shared" si="5"/>
        <v>#DIV/0!</v>
      </c>
      <c r="H96" s="17" t="e">
        <f t="shared" si="3"/>
        <v>#DIV/0!</v>
      </c>
      <c r="I96" s="60" t="e">
        <f t="shared" si="4"/>
        <v>#DIV/0!</v>
      </c>
      <c r="J96" s="3"/>
    </row>
    <row r="97" spans="1:10" ht="39.75">
      <c r="A97" s="309"/>
      <c r="B97" s="19" t="s">
        <v>83</v>
      </c>
      <c r="C97" s="20">
        <f>C96/C93</f>
        <v>0</v>
      </c>
      <c r="D97" s="166">
        <f>D96/D93</f>
        <v>0</v>
      </c>
      <c r="E97" s="20">
        <f>E96/E93</f>
        <v>0</v>
      </c>
      <c r="F97" s="166">
        <f>F96/F93</f>
        <v>0</v>
      </c>
      <c r="G97" s="16" t="e">
        <f t="shared" si="5"/>
        <v>#DIV/0!</v>
      </c>
      <c r="H97" s="17" t="e">
        <f t="shared" si="3"/>
        <v>#DIV/0!</v>
      </c>
      <c r="I97" s="60" t="e">
        <f t="shared" si="4"/>
        <v>#DIV/0!</v>
      </c>
      <c r="J97" s="3"/>
    </row>
    <row r="98" spans="1:10" ht="31.5" customHeight="1">
      <c r="A98" s="309"/>
      <c r="B98" s="24" t="s">
        <v>84</v>
      </c>
      <c r="C98" s="28">
        <f>C93*100000/C7</f>
        <v>1111.111111111111</v>
      </c>
      <c r="D98" s="167">
        <f>D93*100000/D7</f>
        <v>1200.3693444136657</v>
      </c>
      <c r="E98" s="28">
        <f>E93*100000/E7</f>
        <v>1296.2962962962963</v>
      </c>
      <c r="F98" s="167">
        <f>F93*100000/F7</f>
        <v>1391.465677179963</v>
      </c>
      <c r="G98" s="16">
        <f t="shared" si="5"/>
        <v>107.34163795388285</v>
      </c>
      <c r="H98" s="17">
        <f t="shared" si="3"/>
        <v>115.91979449122307</v>
      </c>
      <c r="I98" s="60">
        <f t="shared" si="4"/>
        <v>125.23191094619668</v>
      </c>
      <c r="J98" s="3"/>
    </row>
    <row r="99" spans="1:10" ht="15" thickBot="1">
      <c r="A99" s="310"/>
      <c r="B99" s="44" t="s">
        <v>85</v>
      </c>
      <c r="C99" s="45">
        <v>0</v>
      </c>
      <c r="D99" s="273">
        <v>1</v>
      </c>
      <c r="E99" s="121">
        <v>0</v>
      </c>
      <c r="F99" s="273">
        <v>0</v>
      </c>
      <c r="G99" s="46" t="e">
        <f t="shared" si="5"/>
        <v>#DIV/0!</v>
      </c>
      <c r="H99" s="47">
        <f t="shared" si="3"/>
        <v>0</v>
      </c>
      <c r="I99" s="56" t="e">
        <f t="shared" si="4"/>
        <v>#DIV/0!</v>
      </c>
      <c r="J99" s="3"/>
    </row>
    <row r="100" spans="1:10" ht="27" thickBot="1">
      <c r="A100" s="78">
        <v>16</v>
      </c>
      <c r="B100" s="79" t="s">
        <v>86</v>
      </c>
      <c r="C100" s="80">
        <v>311.74</v>
      </c>
      <c r="D100" s="172">
        <v>527.39</v>
      </c>
      <c r="E100" s="80">
        <v>742.76</v>
      </c>
      <c r="F100" s="172">
        <v>527.39</v>
      </c>
      <c r="G100" s="81">
        <f t="shared" si="5"/>
        <v>71.00409284291023</v>
      </c>
      <c r="H100" s="82">
        <f t="shared" si="3"/>
        <v>100</v>
      </c>
      <c r="I100" s="83">
        <f t="shared" si="4"/>
        <v>169.17623660742927</v>
      </c>
      <c r="J100" s="3"/>
    </row>
    <row r="101" spans="1:10" ht="42.75" customHeight="1">
      <c r="A101" s="308">
        <v>17</v>
      </c>
      <c r="B101" s="57" t="s">
        <v>87</v>
      </c>
      <c r="C101" s="38"/>
      <c r="D101" s="173">
        <v>1783.4</v>
      </c>
      <c r="E101" s="38"/>
      <c r="F101" s="173">
        <v>1783.4</v>
      </c>
      <c r="G101" s="40" t="e">
        <f t="shared" si="5"/>
        <v>#DIV/0!</v>
      </c>
      <c r="H101" s="41">
        <f t="shared" si="3"/>
        <v>100</v>
      </c>
      <c r="I101" s="58" t="e">
        <f t="shared" si="4"/>
        <v>#DIV/0!</v>
      </c>
      <c r="J101" s="3"/>
    </row>
    <row r="102" spans="1:10" ht="39" customHeight="1">
      <c r="A102" s="309"/>
      <c r="B102" s="8" t="s">
        <v>88</v>
      </c>
      <c r="C102" s="6">
        <v>0</v>
      </c>
      <c r="D102" s="170">
        <v>0</v>
      </c>
      <c r="E102" s="6">
        <v>0</v>
      </c>
      <c r="F102" s="170">
        <v>0</v>
      </c>
      <c r="G102" s="16" t="e">
        <f t="shared" si="5"/>
        <v>#DIV/0!</v>
      </c>
      <c r="H102" s="17" t="e">
        <f t="shared" si="3"/>
        <v>#DIV/0!</v>
      </c>
      <c r="I102" s="60" t="e">
        <f t="shared" si="4"/>
        <v>#DIV/0!</v>
      </c>
      <c r="J102" s="3"/>
    </row>
    <row r="103" spans="1:10" ht="40.5" customHeight="1" thickBot="1">
      <c r="A103" s="310"/>
      <c r="B103" s="59" t="s">
        <v>89</v>
      </c>
      <c r="C103" s="51" t="e">
        <f>C102/C101</f>
        <v>#DIV/0!</v>
      </c>
      <c r="D103" s="208">
        <f>D102/D101</f>
        <v>0</v>
      </c>
      <c r="E103" s="51" t="e">
        <f>E102/E101</f>
        <v>#DIV/0!</v>
      </c>
      <c r="F103" s="208">
        <f>F102/F101</f>
        <v>0</v>
      </c>
      <c r="G103" s="46" t="e">
        <f t="shared" si="5"/>
        <v>#DIV/0!</v>
      </c>
      <c r="H103" s="47" t="e">
        <f t="shared" si="3"/>
        <v>#DIV/0!</v>
      </c>
      <c r="I103" s="56" t="e">
        <f t="shared" si="4"/>
        <v>#DIV/0!</v>
      </c>
      <c r="J103" s="3"/>
    </row>
    <row r="104" spans="1:10" ht="53.25">
      <c r="A104" s="308">
        <v>18</v>
      </c>
      <c r="B104" s="57" t="s">
        <v>90</v>
      </c>
      <c r="C104" s="38">
        <v>1080</v>
      </c>
      <c r="D104" s="168">
        <v>1083</v>
      </c>
      <c r="E104" s="38">
        <v>1082</v>
      </c>
      <c r="F104" s="168">
        <v>1078</v>
      </c>
      <c r="G104" s="40">
        <f t="shared" si="5"/>
        <v>99.63031423290202</v>
      </c>
      <c r="H104" s="41">
        <f t="shared" si="3"/>
        <v>99.53831948291783</v>
      </c>
      <c r="I104" s="58">
        <f t="shared" si="4"/>
        <v>99.81481481481481</v>
      </c>
      <c r="J104" s="3"/>
    </row>
    <row r="105" spans="1:10" ht="54" thickBot="1">
      <c r="A105" s="310"/>
      <c r="B105" s="59" t="s">
        <v>91</v>
      </c>
      <c r="C105" s="84">
        <f>C104/C7</f>
        <v>0.75</v>
      </c>
      <c r="D105" s="85">
        <f>D104/D7</f>
        <v>1</v>
      </c>
      <c r="E105" s="84">
        <f>E104/E7</f>
        <v>1.0018518518518518</v>
      </c>
      <c r="F105" s="85">
        <f>F104/F7</f>
        <v>1</v>
      </c>
      <c r="G105" s="46">
        <f t="shared" si="5"/>
        <v>99.81515711645102</v>
      </c>
      <c r="H105" s="47">
        <f t="shared" si="3"/>
        <v>100</v>
      </c>
      <c r="I105" s="56">
        <f t="shared" si="4"/>
        <v>133.33333333333331</v>
      </c>
      <c r="J105" s="3"/>
    </row>
    <row r="106" spans="1:10" ht="39.75">
      <c r="A106" s="308">
        <v>19</v>
      </c>
      <c r="B106" s="57" t="s">
        <v>92</v>
      </c>
      <c r="C106" s="38">
        <v>31.2</v>
      </c>
      <c r="D106" s="168">
        <v>31.2</v>
      </c>
      <c r="E106" s="38">
        <v>31.2</v>
      </c>
      <c r="F106" s="168">
        <v>31.2</v>
      </c>
      <c r="G106" s="40">
        <f t="shared" si="5"/>
        <v>100</v>
      </c>
      <c r="H106" s="41">
        <f t="shared" si="3"/>
        <v>100</v>
      </c>
      <c r="I106" s="58">
        <f t="shared" si="4"/>
        <v>100</v>
      </c>
      <c r="J106" s="3"/>
    </row>
    <row r="107" spans="1:10" ht="61.5" customHeight="1">
      <c r="A107" s="309"/>
      <c r="B107" s="8" t="s">
        <v>93</v>
      </c>
      <c r="C107" s="6">
        <v>27.8</v>
      </c>
      <c r="D107" s="170">
        <v>15.6</v>
      </c>
      <c r="E107" s="6">
        <v>15.6</v>
      </c>
      <c r="F107" s="170">
        <v>15.6</v>
      </c>
      <c r="G107" s="16">
        <f t="shared" si="5"/>
        <v>100</v>
      </c>
      <c r="H107" s="17">
        <f t="shared" si="3"/>
        <v>100</v>
      </c>
      <c r="I107" s="60">
        <f t="shared" si="4"/>
        <v>56.11510791366906</v>
      </c>
      <c r="J107" s="3"/>
    </row>
    <row r="108" spans="1:10" ht="104.25" customHeight="1" thickBot="1">
      <c r="A108" s="310"/>
      <c r="B108" s="59" t="s">
        <v>94</v>
      </c>
      <c r="C108" s="84">
        <f>C107/C106</f>
        <v>0.8910256410256411</v>
      </c>
      <c r="D108" s="85">
        <f>D107/D106</f>
        <v>0.5</v>
      </c>
      <c r="E108" s="84">
        <f>E107/E106</f>
        <v>0.5</v>
      </c>
      <c r="F108" s="85">
        <f>F107/F106</f>
        <v>0.5</v>
      </c>
      <c r="G108" s="46">
        <f t="shared" si="5"/>
        <v>100</v>
      </c>
      <c r="H108" s="47">
        <f t="shared" si="3"/>
        <v>100</v>
      </c>
      <c r="I108" s="56">
        <f t="shared" si="4"/>
        <v>56.11510791366906</v>
      </c>
      <c r="J108" s="3"/>
    </row>
    <row r="109" spans="1:10" ht="27">
      <c r="A109" s="308">
        <v>20</v>
      </c>
      <c r="B109" s="57" t="s">
        <v>153</v>
      </c>
      <c r="C109" s="38">
        <v>41298</v>
      </c>
      <c r="D109" s="268">
        <v>43230.5</v>
      </c>
      <c r="E109" s="38">
        <v>43230</v>
      </c>
      <c r="F109" s="268">
        <v>43230.5</v>
      </c>
      <c r="G109" s="40">
        <f t="shared" si="5"/>
        <v>100.00115660421002</v>
      </c>
      <c r="H109" s="41">
        <f t="shared" si="3"/>
        <v>100</v>
      </c>
      <c r="I109" s="58">
        <f t="shared" si="4"/>
        <v>104.67940336093757</v>
      </c>
      <c r="J109" s="3"/>
    </row>
    <row r="110" spans="1:10" ht="53.25">
      <c r="A110" s="309"/>
      <c r="B110" s="8" t="s">
        <v>154</v>
      </c>
      <c r="C110" s="6">
        <v>12458</v>
      </c>
      <c r="D110" s="181">
        <v>884</v>
      </c>
      <c r="E110" s="6">
        <v>884</v>
      </c>
      <c r="F110" s="181">
        <v>884</v>
      </c>
      <c r="G110" s="16">
        <f t="shared" si="5"/>
        <v>100</v>
      </c>
      <c r="H110" s="17">
        <f t="shared" si="3"/>
        <v>100</v>
      </c>
      <c r="I110" s="60">
        <f t="shared" si="4"/>
        <v>7.095842029218173</v>
      </c>
      <c r="J110" s="3"/>
    </row>
    <row r="111" spans="1:10" ht="66.75" thickBot="1">
      <c r="A111" s="310"/>
      <c r="B111" s="59" t="s">
        <v>95</v>
      </c>
      <c r="C111" s="84">
        <f>C110/C109</f>
        <v>0.3016610973897041</v>
      </c>
      <c r="D111" s="85">
        <f>D110/D109</f>
        <v>0.02044852592498352</v>
      </c>
      <c r="E111" s="84">
        <f>E110/E109</f>
        <v>0.02044876243349526</v>
      </c>
      <c r="F111" s="85">
        <f>F110/F109</f>
        <v>0.02044852592498352</v>
      </c>
      <c r="G111" s="46">
        <f t="shared" si="5"/>
        <v>99.99884340916714</v>
      </c>
      <c r="H111" s="47">
        <f t="shared" si="3"/>
        <v>100</v>
      </c>
      <c r="I111" s="56">
        <f t="shared" si="4"/>
        <v>6.7786420264084875</v>
      </c>
      <c r="J111" s="3"/>
    </row>
    <row r="112" spans="1:10" ht="39.75">
      <c r="A112" s="308">
        <v>21</v>
      </c>
      <c r="B112" s="57" t="s">
        <v>103</v>
      </c>
      <c r="C112" s="38">
        <v>59</v>
      </c>
      <c r="D112" s="169">
        <v>42</v>
      </c>
      <c r="E112" s="38">
        <v>42</v>
      </c>
      <c r="F112" s="169">
        <v>42</v>
      </c>
      <c r="G112" s="40">
        <f t="shared" si="5"/>
        <v>100</v>
      </c>
      <c r="H112" s="41">
        <f t="shared" si="3"/>
        <v>100</v>
      </c>
      <c r="I112" s="58">
        <f t="shared" si="4"/>
        <v>71.1864406779661</v>
      </c>
      <c r="J112" s="3"/>
    </row>
    <row r="113" spans="1:10" ht="27">
      <c r="A113" s="309"/>
      <c r="B113" s="8" t="s">
        <v>96</v>
      </c>
      <c r="C113" s="6">
        <v>36</v>
      </c>
      <c r="D113" s="170">
        <v>42</v>
      </c>
      <c r="E113" s="6">
        <v>42</v>
      </c>
      <c r="F113" s="170">
        <v>42</v>
      </c>
      <c r="G113" s="16">
        <f t="shared" si="5"/>
        <v>100</v>
      </c>
      <c r="H113" s="17">
        <f t="shared" si="3"/>
        <v>100</v>
      </c>
      <c r="I113" s="60">
        <f t="shared" si="4"/>
        <v>116.66666666666667</v>
      </c>
      <c r="J113" s="3"/>
    </row>
    <row r="114" spans="1:10" ht="27" thickBot="1">
      <c r="A114" s="310"/>
      <c r="B114" s="59" t="s">
        <v>97</v>
      </c>
      <c r="C114" s="84">
        <f>C113/C112</f>
        <v>0.6101694915254238</v>
      </c>
      <c r="D114" s="85">
        <f>D113/D112</f>
        <v>1</v>
      </c>
      <c r="E114" s="84">
        <f>E113/E112</f>
        <v>1</v>
      </c>
      <c r="F114" s="85">
        <f>F113/F112</f>
        <v>1</v>
      </c>
      <c r="G114" s="46">
        <f t="shared" si="5"/>
        <v>100</v>
      </c>
      <c r="H114" s="47">
        <f t="shared" si="3"/>
        <v>100</v>
      </c>
      <c r="I114" s="56">
        <f t="shared" si="4"/>
        <v>163.88888888888889</v>
      </c>
      <c r="J114" s="3"/>
    </row>
    <row r="115" spans="1:10" ht="42" customHeight="1">
      <c r="A115" s="308">
        <v>22</v>
      </c>
      <c r="B115" s="57" t="s">
        <v>98</v>
      </c>
      <c r="C115" s="38">
        <v>10376</v>
      </c>
      <c r="D115" s="173">
        <v>10568</v>
      </c>
      <c r="E115" s="38">
        <v>3500</v>
      </c>
      <c r="F115" s="173">
        <v>10568</v>
      </c>
      <c r="G115" s="40">
        <f t="shared" si="5"/>
        <v>301.9428571428572</v>
      </c>
      <c r="H115" s="41">
        <f t="shared" si="3"/>
        <v>100</v>
      </c>
      <c r="I115" s="58">
        <f t="shared" si="4"/>
        <v>101.85042405551272</v>
      </c>
      <c r="J115" s="3"/>
    </row>
    <row r="116" spans="1:10" ht="53.25">
      <c r="A116" s="309"/>
      <c r="B116" s="8" t="s">
        <v>99</v>
      </c>
      <c r="C116" s="6"/>
      <c r="D116" s="171">
        <v>345</v>
      </c>
      <c r="E116" s="6">
        <v>450</v>
      </c>
      <c r="F116" s="171">
        <v>345</v>
      </c>
      <c r="G116" s="16">
        <f t="shared" si="5"/>
        <v>76.66666666666667</v>
      </c>
      <c r="H116" s="17">
        <f t="shared" si="3"/>
        <v>100</v>
      </c>
      <c r="I116" s="60" t="e">
        <f t="shared" si="4"/>
        <v>#DIV/0!</v>
      </c>
      <c r="J116" s="3"/>
    </row>
    <row r="117" spans="1:10" ht="66.75" thickBot="1">
      <c r="A117" s="310"/>
      <c r="B117" s="59" t="s">
        <v>100</v>
      </c>
      <c r="C117" s="84">
        <f>C116/C7</f>
        <v>0</v>
      </c>
      <c r="D117" s="85">
        <f>D116/D7</f>
        <v>0.3185595567867036</v>
      </c>
      <c r="E117" s="84">
        <f>E116/E7</f>
        <v>0.4166666666666667</v>
      </c>
      <c r="F117" s="85">
        <f>F116/F7</f>
        <v>0.3200371057513915</v>
      </c>
      <c r="G117" s="46">
        <f t="shared" si="5"/>
        <v>76.80890538033395</v>
      </c>
      <c r="H117" s="47">
        <f t="shared" si="3"/>
        <v>100.46382189239334</v>
      </c>
      <c r="I117" s="56" t="e">
        <f t="shared" si="4"/>
        <v>#DIV/0!</v>
      </c>
      <c r="J117" s="3"/>
    </row>
    <row r="118" spans="1:10" ht="48.75" customHeight="1">
      <c r="A118" s="308">
        <v>23</v>
      </c>
      <c r="B118" s="57" t="s">
        <v>101</v>
      </c>
      <c r="C118" s="38">
        <v>211</v>
      </c>
      <c r="D118" s="268">
        <v>480</v>
      </c>
      <c r="E118" s="38">
        <v>440</v>
      </c>
      <c r="F118" s="268">
        <v>480</v>
      </c>
      <c r="G118" s="40">
        <f t="shared" si="5"/>
        <v>109.09090909090908</v>
      </c>
      <c r="H118" s="41">
        <f t="shared" si="3"/>
        <v>100</v>
      </c>
      <c r="I118" s="58">
        <f t="shared" si="4"/>
        <v>227.48815165876778</v>
      </c>
      <c r="J118" s="3"/>
    </row>
    <row r="119" spans="1:10" ht="54" thickBot="1">
      <c r="A119" s="310"/>
      <c r="B119" s="59" t="s">
        <v>102</v>
      </c>
      <c r="C119" s="84">
        <f>C118/C7</f>
        <v>0.14652777777777778</v>
      </c>
      <c r="D119" s="85">
        <f>D118/D7</f>
        <v>0.44321329639889195</v>
      </c>
      <c r="E119" s="84">
        <f>E118/E7</f>
        <v>0.4074074074074074</v>
      </c>
      <c r="F119" s="85">
        <f>F118/F7</f>
        <v>0.4452690166975881</v>
      </c>
      <c r="G119" s="46">
        <f t="shared" si="5"/>
        <v>109.29330409849891</v>
      </c>
      <c r="H119" s="47">
        <f t="shared" si="3"/>
        <v>100.46382189239331</v>
      </c>
      <c r="I119" s="56">
        <f t="shared" si="4"/>
        <v>303.8802767983539</v>
      </c>
      <c r="J119" s="3"/>
    </row>
    <row r="120" spans="1:10" ht="14.2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4.25">
      <c r="A121" s="2"/>
      <c r="B121" s="2" t="s">
        <v>270</v>
      </c>
      <c r="C121" s="1"/>
      <c r="D121" s="1"/>
      <c r="E121" s="1"/>
      <c r="F121" s="1"/>
      <c r="G121" s="1"/>
      <c r="H121" s="1"/>
      <c r="I121" s="1"/>
      <c r="J121" s="3"/>
    </row>
    <row r="122" spans="1:10" ht="14.25">
      <c r="A122" s="2"/>
      <c r="B122" s="2" t="s">
        <v>150</v>
      </c>
      <c r="C122" s="1"/>
      <c r="D122" s="1" t="s">
        <v>256</v>
      </c>
      <c r="E122" s="1"/>
      <c r="F122" s="1"/>
      <c r="G122" s="1"/>
      <c r="H122" s="1"/>
      <c r="I122" s="1"/>
      <c r="J122" s="3"/>
    </row>
    <row r="123" spans="1:10" ht="14.25">
      <c r="A123" s="2"/>
      <c r="B123" s="2" t="s">
        <v>206</v>
      </c>
      <c r="C123" s="1"/>
      <c r="D123" s="1"/>
      <c r="E123" s="296"/>
      <c r="F123" s="296"/>
      <c r="G123" s="1"/>
      <c r="H123" s="1"/>
      <c r="I123" s="1"/>
      <c r="J123" s="3"/>
    </row>
    <row r="124" spans="1:10" ht="14.2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4.2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4.2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4.2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4.2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4.2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4.2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4.2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4.2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4.2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4.2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4.2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4.2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4.2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4.2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4.2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4.2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4.2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4.2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4.2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4.2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4.2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4.2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4.2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4.2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4.2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4.2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4.2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4.2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4.2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4.2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4.2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4.2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4.2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4.2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4.2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4.2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4.2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4.2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4.2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4.2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4.2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4.2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4.2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4.2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4.2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4.2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4.2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4.2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4.2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4.2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4.2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4.2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4.2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4.2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4.2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4.2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4.2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4.2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4.2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4.2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4.2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4.2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4.2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4.2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4.2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4.2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4.2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4.2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4.2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4.2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4.2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4.2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4.2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4.2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4.2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4.2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4.2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4.2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4.2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4.2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4.2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4.2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4.2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4.2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4.2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4.2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4.2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4.2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4.2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4.2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4.2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4.2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4.2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4.2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4.2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4.2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4.2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4.2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4.2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4.2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4.2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4.2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4.2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4.2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4.2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4.2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4.2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4.2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4.2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4.2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4.2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4.2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4.2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4.2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4.2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4.2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4.2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4.2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4.2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4.2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4.2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4.2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4.2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4.2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4.2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4.2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4.2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4.2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4.2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4.2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4.2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4.2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4.2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4.2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4.2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4.2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4.2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4.2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4.2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4.2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4.2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4.2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4.2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4.2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4.2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4.2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4.2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4.2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4.2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4.2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4.2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4.2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4.2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4.2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24:A51"/>
    <mergeCell ref="A52:A53"/>
    <mergeCell ref="A54:A55"/>
    <mergeCell ref="A56:A78"/>
    <mergeCell ref="A79:A82"/>
    <mergeCell ref="A83:A85"/>
    <mergeCell ref="A86:A87"/>
    <mergeCell ref="A88:A90"/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zoomScalePageLayoutView="0" workbookViewId="0" topLeftCell="A73">
      <selection activeCell="D87" sqref="D87"/>
    </sheetView>
  </sheetViews>
  <sheetFormatPr defaultColWidth="9.140625" defaultRowHeight="15"/>
  <cols>
    <col min="1" max="1" width="24.57421875" style="86" customWidth="1"/>
    <col min="2" max="2" width="16.7109375" style="86" customWidth="1"/>
    <col min="3" max="3" width="19.57421875" style="86" customWidth="1"/>
    <col min="4" max="4" width="22.421875" style="86" customWidth="1"/>
    <col min="5" max="16384" width="9.140625" style="86" customWidth="1"/>
  </cols>
  <sheetData>
    <row r="1" ht="12.75">
      <c r="D1" s="87"/>
    </row>
    <row r="2" spans="1:4" ht="20.25" customHeight="1">
      <c r="A2" s="306" t="s">
        <v>108</v>
      </c>
      <c r="B2" s="306"/>
      <c r="C2" s="306"/>
      <c r="D2" s="306"/>
    </row>
    <row r="3" spans="1:4" ht="12" customHeight="1">
      <c r="A3" s="307" t="s">
        <v>285</v>
      </c>
      <c r="B3" s="307"/>
      <c r="C3" s="307"/>
      <c r="D3" s="307"/>
    </row>
    <row r="4" spans="1:4" ht="13.5" customHeight="1">
      <c r="A4" s="88"/>
      <c r="B4" s="88"/>
      <c r="C4" s="88"/>
      <c r="D4" s="88"/>
    </row>
    <row r="5" spans="1:4" ht="16.5" customHeight="1">
      <c r="A5" s="305" t="s">
        <v>109</v>
      </c>
      <c r="B5" s="305"/>
      <c r="C5" s="305"/>
      <c r="D5" s="305"/>
    </row>
    <row r="6" spans="1:4" ht="13.5">
      <c r="A6" s="89" t="s">
        <v>110</v>
      </c>
      <c r="B6" s="90" t="s">
        <v>111</v>
      </c>
      <c r="C6" s="89" t="s">
        <v>112</v>
      </c>
      <c r="D6" s="89" t="s">
        <v>113</v>
      </c>
    </row>
    <row r="7" spans="1:4" ht="13.5">
      <c r="A7" s="91" t="s">
        <v>114</v>
      </c>
      <c r="B7" s="92" t="s">
        <v>115</v>
      </c>
      <c r="C7" s="93" t="s">
        <v>116</v>
      </c>
      <c r="D7" s="93" t="s">
        <v>117</v>
      </c>
    </row>
    <row r="8" spans="1:4" ht="13.5">
      <c r="A8" s="94" t="s">
        <v>118</v>
      </c>
      <c r="B8" s="95"/>
      <c r="C8" s="96"/>
      <c r="D8" s="96"/>
    </row>
    <row r="9" spans="1:4" ht="13.5">
      <c r="A9" s="97" t="s">
        <v>119</v>
      </c>
      <c r="B9" s="98">
        <v>2173</v>
      </c>
      <c r="C9" s="99">
        <v>65</v>
      </c>
      <c r="D9" s="100">
        <f>B9/10*C9</f>
        <v>14124.5</v>
      </c>
    </row>
    <row r="10" spans="1:4" ht="13.5">
      <c r="A10" s="97" t="s">
        <v>120</v>
      </c>
      <c r="B10" s="98"/>
      <c r="C10" s="99">
        <v>104</v>
      </c>
      <c r="D10" s="100">
        <f>B10/10*C10</f>
        <v>0</v>
      </c>
    </row>
    <row r="11" spans="1:4" ht="13.5">
      <c r="A11" s="97" t="s">
        <v>121</v>
      </c>
      <c r="B11" s="98"/>
      <c r="C11" s="99">
        <v>60</v>
      </c>
      <c r="D11" s="100">
        <f aca="true" t="shared" si="0" ref="D11:D20">B11/10*C11</f>
        <v>0</v>
      </c>
    </row>
    <row r="12" spans="1:4" ht="13.5">
      <c r="A12" s="97" t="s">
        <v>122</v>
      </c>
      <c r="B12" s="98">
        <v>59</v>
      </c>
      <c r="C12" s="99">
        <v>55</v>
      </c>
      <c r="D12" s="100">
        <f t="shared" si="0"/>
        <v>324.5</v>
      </c>
    </row>
    <row r="13" spans="1:6" ht="13.5">
      <c r="A13" s="97" t="s">
        <v>123</v>
      </c>
      <c r="B13" s="98"/>
      <c r="C13" s="99">
        <v>60</v>
      </c>
      <c r="D13" s="100">
        <f t="shared" si="0"/>
        <v>0</v>
      </c>
      <c r="F13" s="142"/>
    </row>
    <row r="14" spans="1:4" ht="13.5">
      <c r="A14" s="101" t="s">
        <v>124</v>
      </c>
      <c r="B14" s="98"/>
      <c r="C14" s="99"/>
      <c r="D14" s="102">
        <f>D9+D10+D11+D12+D13</f>
        <v>14449</v>
      </c>
    </row>
    <row r="15" spans="1:4" ht="13.5">
      <c r="A15" s="97" t="s">
        <v>125</v>
      </c>
      <c r="B15" s="103"/>
      <c r="C15" s="99">
        <v>15</v>
      </c>
      <c r="D15" s="100">
        <f t="shared" si="0"/>
        <v>0</v>
      </c>
    </row>
    <row r="16" spans="1:4" ht="13.5">
      <c r="A16" s="96" t="s">
        <v>126</v>
      </c>
      <c r="B16" s="104"/>
      <c r="C16" s="100">
        <v>3.5</v>
      </c>
      <c r="D16" s="100">
        <f>B16*C16/1000</f>
        <v>0</v>
      </c>
    </row>
    <row r="17" spans="1:4" ht="13.5">
      <c r="A17" s="96" t="s">
        <v>127</v>
      </c>
      <c r="B17" s="105"/>
      <c r="C17" s="100">
        <v>37.5</v>
      </c>
      <c r="D17" s="100">
        <f t="shared" si="0"/>
        <v>0</v>
      </c>
    </row>
    <row r="18" spans="1:4" ht="13.5">
      <c r="A18" s="96" t="s">
        <v>128</v>
      </c>
      <c r="B18" s="105">
        <v>1660</v>
      </c>
      <c r="C18" s="100">
        <v>10</v>
      </c>
      <c r="D18" s="100">
        <f t="shared" si="0"/>
        <v>1660</v>
      </c>
    </row>
    <row r="19" spans="1:4" ht="13.5">
      <c r="A19" s="96" t="s">
        <v>129</v>
      </c>
      <c r="B19" s="105">
        <v>102</v>
      </c>
      <c r="C19" s="100">
        <v>12</v>
      </c>
      <c r="D19" s="100">
        <f t="shared" si="0"/>
        <v>122.39999999999999</v>
      </c>
    </row>
    <row r="20" spans="1:4" ht="13.5">
      <c r="A20" s="96" t="s">
        <v>130</v>
      </c>
      <c r="B20" s="105">
        <v>860</v>
      </c>
      <c r="C20" s="100">
        <v>9</v>
      </c>
      <c r="D20" s="100">
        <f t="shared" si="0"/>
        <v>774</v>
      </c>
    </row>
    <row r="21" spans="1:4" ht="13.5">
      <c r="A21" s="94" t="s">
        <v>131</v>
      </c>
      <c r="B21" s="105"/>
      <c r="C21" s="100"/>
      <c r="D21" s="102">
        <f>D14+D15+D16+D17+D18+D19+D20</f>
        <v>17005.4</v>
      </c>
    </row>
    <row r="22" spans="1:4" ht="13.5">
      <c r="A22" s="106"/>
      <c r="B22" s="106"/>
      <c r="C22" s="106"/>
      <c r="D22" s="106"/>
    </row>
    <row r="23" spans="1:4" ht="15.75" customHeight="1">
      <c r="A23" s="305" t="s">
        <v>132</v>
      </c>
      <c r="B23" s="305"/>
      <c r="C23" s="305"/>
      <c r="D23" s="305"/>
    </row>
    <row r="24" spans="1:4" s="107" customFormat="1" ht="13.5">
      <c r="A24" s="89" t="s">
        <v>133</v>
      </c>
      <c r="B24" s="90" t="s">
        <v>111</v>
      </c>
      <c r="C24" s="89" t="s">
        <v>112</v>
      </c>
      <c r="D24" s="89" t="s">
        <v>113</v>
      </c>
    </row>
    <row r="25" spans="1:4" s="107" customFormat="1" ht="13.5">
      <c r="A25" s="91" t="s">
        <v>114</v>
      </c>
      <c r="B25" s="92" t="s">
        <v>115</v>
      </c>
      <c r="C25" s="93" t="s">
        <v>116</v>
      </c>
      <c r="D25" s="93" t="s">
        <v>117</v>
      </c>
    </row>
    <row r="26" spans="1:4" s="107" customFormat="1" ht="13.5">
      <c r="A26" s="94" t="s">
        <v>118</v>
      </c>
      <c r="B26" s="105"/>
      <c r="C26" s="100"/>
      <c r="D26" s="100"/>
    </row>
    <row r="27" spans="1:4" ht="13.5">
      <c r="A27" s="96" t="s">
        <v>119</v>
      </c>
      <c r="B27" s="105">
        <v>1601</v>
      </c>
      <c r="C27" s="99">
        <v>65</v>
      </c>
      <c r="D27" s="100">
        <f>B27/10*C27</f>
        <v>10406.5</v>
      </c>
    </row>
    <row r="28" spans="1:4" ht="13.5">
      <c r="A28" s="96" t="s">
        <v>120</v>
      </c>
      <c r="B28" s="105">
        <v>547</v>
      </c>
      <c r="C28" s="99">
        <v>104</v>
      </c>
      <c r="D28" s="100">
        <f>B28/10*C28</f>
        <v>5688.8</v>
      </c>
    </row>
    <row r="29" spans="1:4" ht="13.5">
      <c r="A29" s="96" t="s">
        <v>121</v>
      </c>
      <c r="B29" s="105">
        <v>141</v>
      </c>
      <c r="C29" s="99">
        <v>60</v>
      </c>
      <c r="D29" s="100">
        <f>B29/10*C29</f>
        <v>846</v>
      </c>
    </row>
    <row r="30" spans="1:4" ht="13.5">
      <c r="A30" s="96" t="s">
        <v>122</v>
      </c>
      <c r="B30" s="105">
        <v>128</v>
      </c>
      <c r="C30" s="99">
        <v>55</v>
      </c>
      <c r="D30" s="100">
        <f>B30/10*C30</f>
        <v>704</v>
      </c>
    </row>
    <row r="31" spans="1:4" ht="13.5">
      <c r="A31" s="96" t="s">
        <v>123</v>
      </c>
      <c r="B31" s="105">
        <v>7</v>
      </c>
      <c r="C31" s="99">
        <v>60</v>
      </c>
      <c r="D31" s="100">
        <f>B31/10*C31</f>
        <v>42</v>
      </c>
    </row>
    <row r="32" spans="1:4" ht="13.5">
      <c r="A32" s="94" t="s">
        <v>124</v>
      </c>
      <c r="B32" s="102"/>
      <c r="C32" s="99"/>
      <c r="D32" s="102">
        <f>D27+D28+D29+D30+D31</f>
        <v>17687.3</v>
      </c>
    </row>
    <row r="33" spans="1:4" ht="13.5">
      <c r="A33" s="96" t="s">
        <v>125</v>
      </c>
      <c r="B33" s="105">
        <v>6460</v>
      </c>
      <c r="C33" s="99">
        <v>15</v>
      </c>
      <c r="D33" s="100">
        <f>B33/10*C33</f>
        <v>9690</v>
      </c>
    </row>
    <row r="34" spans="1:4" ht="13.5">
      <c r="A34" s="96" t="s">
        <v>126</v>
      </c>
      <c r="B34" s="105">
        <v>183760</v>
      </c>
      <c r="C34" s="100">
        <v>3.5</v>
      </c>
      <c r="D34" s="100">
        <f>B34*C34/1000</f>
        <v>643.16</v>
      </c>
    </row>
    <row r="35" spans="1:4" ht="13.5">
      <c r="A35" s="96" t="s">
        <v>127</v>
      </c>
      <c r="B35" s="105"/>
      <c r="C35" s="100">
        <v>37.5</v>
      </c>
      <c r="D35" s="100">
        <f>B35/10*C35</f>
        <v>0</v>
      </c>
    </row>
    <row r="36" spans="1:4" ht="13.5">
      <c r="A36" s="96" t="s">
        <v>128</v>
      </c>
      <c r="B36" s="105">
        <v>16235</v>
      </c>
      <c r="C36" s="100">
        <v>10</v>
      </c>
      <c r="D36" s="100">
        <f>B36/10*C36</f>
        <v>16235</v>
      </c>
    </row>
    <row r="37" spans="1:4" ht="13.5">
      <c r="A37" s="96" t="s">
        <v>129</v>
      </c>
      <c r="B37" s="105">
        <v>6162</v>
      </c>
      <c r="C37" s="100">
        <v>12</v>
      </c>
      <c r="D37" s="100">
        <f>B37/10*C37</f>
        <v>7394.400000000001</v>
      </c>
    </row>
    <row r="38" spans="1:4" ht="13.5">
      <c r="A38" s="96" t="s">
        <v>130</v>
      </c>
      <c r="B38" s="105"/>
      <c r="C38" s="100">
        <v>9</v>
      </c>
      <c r="D38" s="100">
        <f>B38/10*C38</f>
        <v>0</v>
      </c>
    </row>
    <row r="39" spans="1:4" ht="13.5">
      <c r="A39" s="94" t="s">
        <v>131</v>
      </c>
      <c r="B39" s="105"/>
      <c r="C39" s="100"/>
      <c r="D39" s="108">
        <f>SUM(D32:D38)</f>
        <v>51649.86</v>
      </c>
    </row>
    <row r="41" spans="1:4" ht="15.75" customHeight="1">
      <c r="A41" s="305" t="s">
        <v>38</v>
      </c>
      <c r="B41" s="305"/>
      <c r="C41" s="305"/>
      <c r="D41" s="305"/>
    </row>
    <row r="42" spans="1:4" s="107" customFormat="1" ht="13.5">
      <c r="A42" s="89" t="s">
        <v>133</v>
      </c>
      <c r="B42" s="90" t="s">
        <v>111</v>
      </c>
      <c r="C42" s="89" t="s">
        <v>112</v>
      </c>
      <c r="D42" s="89" t="s">
        <v>113</v>
      </c>
    </row>
    <row r="43" spans="1:4" s="107" customFormat="1" ht="13.5">
      <c r="A43" s="91" t="s">
        <v>114</v>
      </c>
      <c r="B43" s="92" t="s">
        <v>115</v>
      </c>
      <c r="C43" s="93" t="s">
        <v>116</v>
      </c>
      <c r="D43" s="93" t="s">
        <v>117</v>
      </c>
    </row>
    <row r="44" spans="1:4" s="107" customFormat="1" ht="13.5">
      <c r="A44" s="94" t="s">
        <v>118</v>
      </c>
      <c r="B44" s="96"/>
      <c r="C44" s="96"/>
      <c r="D44" s="94"/>
    </row>
    <row r="45" spans="1:4" ht="13.5">
      <c r="A45" s="96" t="s">
        <v>119</v>
      </c>
      <c r="B45" s="105">
        <v>120</v>
      </c>
      <c r="C45" s="100">
        <v>65</v>
      </c>
      <c r="D45" s="100">
        <f>B45/10*C45</f>
        <v>780</v>
      </c>
    </row>
    <row r="46" spans="1:4" ht="13.5">
      <c r="A46" s="96" t="s">
        <v>120</v>
      </c>
      <c r="B46" s="105">
        <v>60</v>
      </c>
      <c r="C46" s="100">
        <v>104</v>
      </c>
      <c r="D46" s="100">
        <f>B46/10*C46</f>
        <v>624</v>
      </c>
    </row>
    <row r="47" spans="1:4" ht="13.5">
      <c r="A47" s="96" t="s">
        <v>121</v>
      </c>
      <c r="B47" s="105">
        <v>37</v>
      </c>
      <c r="C47" s="100">
        <v>60</v>
      </c>
      <c r="D47" s="100">
        <f>B47/10*C47</f>
        <v>222</v>
      </c>
    </row>
    <row r="48" spans="1:4" ht="13.5">
      <c r="A48" s="96" t="s">
        <v>122</v>
      </c>
      <c r="B48" s="176">
        <v>18</v>
      </c>
      <c r="C48" s="100">
        <v>55</v>
      </c>
      <c r="D48" s="100">
        <f>B48/10*C48</f>
        <v>99</v>
      </c>
    </row>
    <row r="49" spans="1:4" ht="13.5">
      <c r="A49" s="96" t="s">
        <v>123</v>
      </c>
      <c r="B49" s="105">
        <v>0.8</v>
      </c>
      <c r="C49" s="100">
        <v>60</v>
      </c>
      <c r="D49" s="100">
        <f>B49/10*C49</f>
        <v>4.8</v>
      </c>
    </row>
    <row r="50" spans="1:4" ht="13.5">
      <c r="A50" s="94" t="s">
        <v>124</v>
      </c>
      <c r="B50" s="102">
        <f>SUM(B45:B49)</f>
        <v>235.8</v>
      </c>
      <c r="C50" s="100"/>
      <c r="D50" s="102">
        <f>D45+D46+D47+D48+D49</f>
        <v>1729.8</v>
      </c>
    </row>
    <row r="51" spans="1:4" ht="13.5">
      <c r="A51" s="96" t="s">
        <v>125</v>
      </c>
      <c r="B51" s="105">
        <v>997</v>
      </c>
      <c r="C51" s="100">
        <v>15</v>
      </c>
      <c r="D51" s="100">
        <f>B51/10*C51</f>
        <v>1495.5</v>
      </c>
    </row>
    <row r="52" spans="1:4" ht="13.5">
      <c r="A52" s="96" t="s">
        <v>126</v>
      </c>
      <c r="B52" s="105">
        <v>27153</v>
      </c>
      <c r="C52" s="100">
        <v>3.5</v>
      </c>
      <c r="D52" s="100">
        <f>B52*C52/1000</f>
        <v>95.0355</v>
      </c>
    </row>
    <row r="53" spans="1:4" ht="13.5">
      <c r="A53" s="96" t="s">
        <v>127</v>
      </c>
      <c r="B53" s="105"/>
      <c r="C53" s="100">
        <v>37.5</v>
      </c>
      <c r="D53" s="100">
        <f>B53/10*C53</f>
        <v>0</v>
      </c>
    </row>
    <row r="54" spans="1:4" ht="13.5">
      <c r="A54" s="96" t="s">
        <v>128</v>
      </c>
      <c r="B54" s="105">
        <v>3380</v>
      </c>
      <c r="C54" s="100">
        <v>10</v>
      </c>
      <c r="D54" s="100">
        <f>B54/10*C54</f>
        <v>3380</v>
      </c>
    </row>
    <row r="55" spans="1:4" ht="13.5">
      <c r="A55" s="96" t="s">
        <v>129</v>
      </c>
      <c r="B55" s="105">
        <v>136</v>
      </c>
      <c r="C55" s="100">
        <v>12</v>
      </c>
      <c r="D55" s="100">
        <f>B55/10*C55</f>
        <v>163.2</v>
      </c>
    </row>
    <row r="56" spans="1:4" ht="13.5">
      <c r="A56" s="96" t="s">
        <v>130</v>
      </c>
      <c r="B56" s="105">
        <v>281</v>
      </c>
      <c r="C56" s="100">
        <v>9</v>
      </c>
      <c r="D56" s="100">
        <f>B56/10*C56</f>
        <v>252.9</v>
      </c>
    </row>
    <row r="57" spans="1:4" ht="13.5">
      <c r="A57" s="94" t="s">
        <v>131</v>
      </c>
      <c r="B57" s="105"/>
      <c r="C57" s="100"/>
      <c r="D57" s="143">
        <f>D50+D51+D52+D53+D54+D55+D56</f>
        <v>7116.4355</v>
      </c>
    </row>
    <row r="59" spans="1:4" ht="15.75" customHeight="1">
      <c r="A59" s="305" t="s">
        <v>134</v>
      </c>
      <c r="B59" s="305"/>
      <c r="C59" s="305"/>
      <c r="D59" s="305"/>
    </row>
    <row r="60" spans="1:4" s="107" customFormat="1" ht="13.5">
      <c r="A60" s="89" t="s">
        <v>133</v>
      </c>
      <c r="B60" s="90" t="s">
        <v>111</v>
      </c>
      <c r="C60" s="89" t="s">
        <v>112</v>
      </c>
      <c r="D60" s="89" t="s">
        <v>113</v>
      </c>
    </row>
    <row r="61" spans="1:4" s="107" customFormat="1" ht="13.5">
      <c r="A61" s="91" t="s">
        <v>114</v>
      </c>
      <c r="B61" s="92" t="s">
        <v>115</v>
      </c>
      <c r="C61" s="93" t="s">
        <v>116</v>
      </c>
      <c r="D61" s="93" t="s">
        <v>117</v>
      </c>
    </row>
    <row r="62" spans="1:4" s="107" customFormat="1" ht="13.5">
      <c r="A62" s="94" t="s">
        <v>118</v>
      </c>
      <c r="B62" s="95"/>
      <c r="C62" s="96"/>
      <c r="D62" s="96"/>
    </row>
    <row r="63" spans="1:4" ht="13.5">
      <c r="A63" s="96" t="s">
        <v>119</v>
      </c>
      <c r="B63" s="149" t="s">
        <v>250</v>
      </c>
      <c r="C63" s="99">
        <v>65</v>
      </c>
      <c r="D63" s="100" t="e">
        <f>B63/10*C63</f>
        <v>#VALUE!</v>
      </c>
    </row>
    <row r="64" spans="1:4" ht="13.5">
      <c r="A64" s="96" t="s">
        <v>120</v>
      </c>
      <c r="B64" s="149">
        <v>0</v>
      </c>
      <c r="C64" s="99">
        <v>104</v>
      </c>
      <c r="D64" s="100">
        <f>B64/10*C64</f>
        <v>0</v>
      </c>
    </row>
    <row r="65" spans="1:4" ht="13.5">
      <c r="A65" s="96" t="s">
        <v>121</v>
      </c>
      <c r="B65" s="149" t="s">
        <v>250</v>
      </c>
      <c r="C65" s="99">
        <v>60</v>
      </c>
      <c r="D65" s="100" t="e">
        <f>B65/10*C65</f>
        <v>#VALUE!</v>
      </c>
    </row>
    <row r="66" spans="1:4" ht="13.5">
      <c r="A66" s="96" t="s">
        <v>122</v>
      </c>
      <c r="B66" s="149" t="s">
        <v>250</v>
      </c>
      <c r="C66" s="99">
        <v>55</v>
      </c>
      <c r="D66" s="100" t="e">
        <f>B66/10*C66</f>
        <v>#VALUE!</v>
      </c>
    </row>
    <row r="67" spans="1:4" ht="13.5">
      <c r="A67" s="96" t="s">
        <v>123</v>
      </c>
      <c r="B67" s="149">
        <v>0</v>
      </c>
      <c r="C67" s="99">
        <v>60</v>
      </c>
      <c r="D67" s="100">
        <f>B67/10*C67</f>
        <v>0</v>
      </c>
    </row>
    <row r="68" spans="1:4" ht="13.5">
      <c r="A68" s="94" t="s">
        <v>124</v>
      </c>
      <c r="B68" s="98"/>
      <c r="C68" s="99"/>
      <c r="D68" s="102" t="e">
        <f>D63+D64+D65+D66+D67</f>
        <v>#VALUE!</v>
      </c>
    </row>
    <row r="69" spans="1:4" ht="13.5">
      <c r="A69" s="96" t="s">
        <v>125</v>
      </c>
      <c r="B69" s="103"/>
      <c r="C69" s="99">
        <v>15</v>
      </c>
      <c r="D69" s="100">
        <f>B69/10*C69</f>
        <v>0</v>
      </c>
    </row>
    <row r="70" spans="1:4" ht="13.5">
      <c r="A70" s="96" t="s">
        <v>126</v>
      </c>
      <c r="B70" s="104"/>
      <c r="C70" s="100">
        <v>3.5</v>
      </c>
      <c r="D70" s="100">
        <f>B70*C70/1000</f>
        <v>0</v>
      </c>
    </row>
    <row r="71" spans="1:4" ht="13.5">
      <c r="A71" s="96" t="s">
        <v>127</v>
      </c>
      <c r="B71" s="105" t="s">
        <v>250</v>
      </c>
      <c r="C71" s="100">
        <v>37.5</v>
      </c>
      <c r="D71" s="100" t="e">
        <f>B71/10*C71</f>
        <v>#VALUE!</v>
      </c>
    </row>
    <row r="72" spans="1:4" ht="13.5">
      <c r="A72" s="96" t="s">
        <v>128</v>
      </c>
      <c r="B72" s="105" t="s">
        <v>250</v>
      </c>
      <c r="C72" s="100">
        <v>10</v>
      </c>
      <c r="D72" s="100" t="e">
        <f>B72/10*C72</f>
        <v>#VALUE!</v>
      </c>
    </row>
    <row r="73" spans="1:4" ht="13.5">
      <c r="A73" s="96" t="s">
        <v>129</v>
      </c>
      <c r="B73" s="105" t="s">
        <v>250</v>
      </c>
      <c r="C73" s="100">
        <v>12</v>
      </c>
      <c r="D73" s="100" t="e">
        <f>B73/10*C73</f>
        <v>#VALUE!</v>
      </c>
    </row>
    <row r="74" spans="1:4" ht="13.5">
      <c r="A74" s="96" t="s">
        <v>130</v>
      </c>
      <c r="B74" s="105" t="s">
        <v>250</v>
      </c>
      <c r="C74" s="100">
        <v>9</v>
      </c>
      <c r="D74" s="100" t="e">
        <f>B74/10*C74</f>
        <v>#VALUE!</v>
      </c>
    </row>
    <row r="75" spans="1:4" ht="13.5">
      <c r="A75" s="94" t="s">
        <v>131</v>
      </c>
      <c r="B75" s="105"/>
      <c r="C75" s="100"/>
      <c r="D75" s="143" t="e">
        <f>D68+D69+D70+D71+D72+D73+D74</f>
        <v>#VALUE!</v>
      </c>
    </row>
    <row r="77" spans="1:4" ht="17.25">
      <c r="A77" s="305" t="s">
        <v>135</v>
      </c>
      <c r="B77" s="305"/>
      <c r="C77" s="305"/>
      <c r="D77" s="305"/>
    </row>
    <row r="78" spans="1:4" s="107" customFormat="1" ht="13.5">
      <c r="A78" s="89" t="s">
        <v>133</v>
      </c>
      <c r="B78" s="90" t="s">
        <v>111</v>
      </c>
      <c r="C78" s="89" t="s">
        <v>112</v>
      </c>
      <c r="D78" s="89" t="s">
        <v>113</v>
      </c>
    </row>
    <row r="79" spans="1:4" s="107" customFormat="1" ht="13.5">
      <c r="A79" s="91" t="s">
        <v>114</v>
      </c>
      <c r="B79" s="92" t="s">
        <v>115</v>
      </c>
      <c r="C79" s="93" t="s">
        <v>116</v>
      </c>
      <c r="D79" s="93" t="s">
        <v>117</v>
      </c>
    </row>
    <row r="80" spans="1:4" s="107" customFormat="1" ht="13.5">
      <c r="A80" s="94" t="s">
        <v>118</v>
      </c>
      <c r="B80" s="94"/>
      <c r="C80" s="94"/>
      <c r="D80" s="94"/>
    </row>
    <row r="81" spans="1:4" ht="13.5">
      <c r="A81" s="96" t="s">
        <v>119</v>
      </c>
      <c r="B81" s="100" t="e">
        <f>B63+B45+B27+B9</f>
        <v>#VALUE!</v>
      </c>
      <c r="C81" s="99">
        <v>65</v>
      </c>
      <c r="D81" s="100" t="e">
        <f>B81/10*C81</f>
        <v>#VALUE!</v>
      </c>
    </row>
    <row r="82" spans="1:4" ht="13.5">
      <c r="A82" s="96" t="s">
        <v>120</v>
      </c>
      <c r="B82" s="100">
        <f>B64+B46+B28+B10</f>
        <v>607</v>
      </c>
      <c r="C82" s="99">
        <v>104</v>
      </c>
      <c r="D82" s="100">
        <f>B82/10*C82</f>
        <v>6312.8</v>
      </c>
    </row>
    <row r="83" spans="1:4" ht="13.5">
      <c r="A83" s="96" t="s">
        <v>121</v>
      </c>
      <c r="B83" s="100" t="e">
        <f>B65+B47+B29+B11</f>
        <v>#VALUE!</v>
      </c>
      <c r="C83" s="99">
        <v>60</v>
      </c>
      <c r="D83" s="100" t="e">
        <f>B83/10*C83</f>
        <v>#VALUE!</v>
      </c>
    </row>
    <row r="84" spans="1:4" ht="13.5">
      <c r="A84" s="96" t="s">
        <v>122</v>
      </c>
      <c r="B84" s="100" t="e">
        <f>B66+B48+B30+B12</f>
        <v>#VALUE!</v>
      </c>
      <c r="C84" s="99">
        <v>55</v>
      </c>
      <c r="D84" s="100" t="e">
        <f>B84/10*C84</f>
        <v>#VALUE!</v>
      </c>
    </row>
    <row r="85" spans="1:4" ht="13.5">
      <c r="A85" s="96" t="s">
        <v>123</v>
      </c>
      <c r="B85" s="100">
        <f>B67+B49+B31+B13</f>
        <v>7.8</v>
      </c>
      <c r="C85" s="99">
        <v>60</v>
      </c>
      <c r="D85" s="100">
        <f>B85/10*C85</f>
        <v>46.800000000000004</v>
      </c>
    </row>
    <row r="86" spans="1:4" ht="13.5">
      <c r="A86" s="94" t="s">
        <v>124</v>
      </c>
      <c r="B86" s="102" t="e">
        <f>SUM(B81:B85)</f>
        <v>#VALUE!</v>
      </c>
      <c r="C86" s="99"/>
      <c r="D86" s="102" t="e">
        <f>D81+D82+D83+D84+D85</f>
        <v>#VALUE!</v>
      </c>
    </row>
    <row r="87" spans="1:4" ht="13.5">
      <c r="A87" s="96" t="s">
        <v>125</v>
      </c>
      <c r="B87" s="100">
        <f aca="true" t="shared" si="1" ref="B87:B92">B69+B51+B33+B15</f>
        <v>7457</v>
      </c>
      <c r="C87" s="99">
        <v>15</v>
      </c>
      <c r="D87" s="100">
        <f>B87/10*C87</f>
        <v>11185.5</v>
      </c>
    </row>
    <row r="88" spans="1:4" ht="13.5">
      <c r="A88" s="96" t="s">
        <v>126</v>
      </c>
      <c r="B88" s="100">
        <f t="shared" si="1"/>
        <v>210913</v>
      </c>
      <c r="C88" s="100">
        <v>3.5</v>
      </c>
      <c r="D88" s="100">
        <f>B88*C88/1000</f>
        <v>738.1955</v>
      </c>
    </row>
    <row r="89" spans="1:4" ht="13.5">
      <c r="A89" s="96" t="s">
        <v>127</v>
      </c>
      <c r="B89" s="100" t="e">
        <f t="shared" si="1"/>
        <v>#VALUE!</v>
      </c>
      <c r="C89" s="100">
        <v>37.5</v>
      </c>
      <c r="D89" s="100" t="e">
        <f>B89/10*C89</f>
        <v>#VALUE!</v>
      </c>
    </row>
    <row r="90" spans="1:4" ht="13.5">
      <c r="A90" s="96" t="s">
        <v>128</v>
      </c>
      <c r="B90" s="100" t="e">
        <f t="shared" si="1"/>
        <v>#VALUE!</v>
      </c>
      <c r="C90" s="100">
        <v>10</v>
      </c>
      <c r="D90" s="100" t="e">
        <f>B90/10*C90</f>
        <v>#VALUE!</v>
      </c>
    </row>
    <row r="91" spans="1:4" ht="13.5">
      <c r="A91" s="96" t="s">
        <v>129</v>
      </c>
      <c r="B91" s="100" t="e">
        <f t="shared" si="1"/>
        <v>#VALUE!</v>
      </c>
      <c r="C91" s="100">
        <v>12</v>
      </c>
      <c r="D91" s="100" t="e">
        <f>B91/10*C91</f>
        <v>#VALUE!</v>
      </c>
    </row>
    <row r="92" spans="1:4" ht="13.5">
      <c r="A92" s="96" t="s">
        <v>130</v>
      </c>
      <c r="B92" s="100" t="e">
        <f t="shared" si="1"/>
        <v>#VALUE!</v>
      </c>
      <c r="C92" s="100">
        <v>9</v>
      </c>
      <c r="D92" s="100" t="e">
        <f>B92/10*C92</f>
        <v>#VALUE!</v>
      </c>
    </row>
    <row r="93" spans="1:4" ht="13.5">
      <c r="A93" s="94" t="s">
        <v>131</v>
      </c>
      <c r="B93" s="100"/>
      <c r="C93" s="100"/>
      <c r="D93" s="144" t="e">
        <f>SUM(D86:D92)</f>
        <v>#VALUE!</v>
      </c>
    </row>
    <row r="95" ht="12.75">
      <c r="A95" s="86" t="s">
        <v>272</v>
      </c>
    </row>
    <row r="97" spans="1:3" ht="12.75">
      <c r="A97" s="109" t="s">
        <v>262</v>
      </c>
      <c r="B97" s="119" t="s">
        <v>261</v>
      </c>
      <c r="C97" s="118"/>
    </row>
    <row r="98" spans="1:4" ht="12.75">
      <c r="A98" s="109" t="s">
        <v>206</v>
      </c>
      <c r="C98" s="118"/>
      <c r="D98" s="110"/>
    </row>
    <row r="99" ht="12.75">
      <c r="D99" s="111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8"/>
  <sheetViews>
    <sheetView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9" sqref="F1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4.25">
      <c r="A1" s="295"/>
      <c r="B1" s="281"/>
      <c r="C1" s="281"/>
      <c r="D1" s="281"/>
      <c r="E1" s="281"/>
      <c r="F1" s="281"/>
      <c r="G1" s="281"/>
      <c r="H1" s="281"/>
      <c r="I1" s="281"/>
    </row>
    <row r="2" spans="1:9" ht="14.25">
      <c r="A2" s="296" t="s">
        <v>0</v>
      </c>
      <c r="B2" s="296"/>
      <c r="C2" s="296"/>
      <c r="D2" s="296"/>
      <c r="E2" s="296"/>
      <c r="F2" s="296"/>
      <c r="G2" s="296"/>
      <c r="H2" s="296"/>
      <c r="I2" s="296"/>
    </row>
    <row r="3" spans="1:9" ht="14.25">
      <c r="A3" s="296" t="s">
        <v>286</v>
      </c>
      <c r="B3" s="297"/>
      <c r="C3" s="297"/>
      <c r="D3" s="297"/>
      <c r="E3" s="297"/>
      <c r="F3" s="297"/>
      <c r="G3" s="297"/>
      <c r="H3" s="297"/>
      <c r="I3" s="297"/>
    </row>
    <row r="5" spans="1:9" ht="30" customHeight="1">
      <c r="A5" s="317" t="s">
        <v>1</v>
      </c>
      <c r="B5" s="319" t="s">
        <v>2</v>
      </c>
      <c r="C5" s="4" t="s">
        <v>3</v>
      </c>
      <c r="D5" s="4" t="s">
        <v>257</v>
      </c>
      <c r="E5" s="4" t="s">
        <v>264</v>
      </c>
      <c r="F5" s="4" t="s">
        <v>275</v>
      </c>
      <c r="G5" s="14" t="s">
        <v>4</v>
      </c>
      <c r="H5" s="14" t="s">
        <v>4</v>
      </c>
      <c r="I5" s="15" t="s">
        <v>4</v>
      </c>
    </row>
    <row r="6" spans="1:9" ht="32.25" thickBot="1">
      <c r="A6" s="318"/>
      <c r="B6" s="320"/>
      <c r="C6" s="33" t="s">
        <v>157</v>
      </c>
      <c r="D6" s="33" t="s">
        <v>263</v>
      </c>
      <c r="E6" s="33" t="s">
        <v>287</v>
      </c>
      <c r="F6" s="33" t="s">
        <v>287</v>
      </c>
      <c r="G6" s="35" t="s">
        <v>288</v>
      </c>
      <c r="H6" s="35" t="s">
        <v>289</v>
      </c>
      <c r="I6" s="36" t="s">
        <v>290</v>
      </c>
    </row>
    <row r="7" spans="1:9" ht="27">
      <c r="A7" s="311">
        <v>1</v>
      </c>
      <c r="B7" s="37" t="s">
        <v>5</v>
      </c>
      <c r="C7" s="38">
        <v>1440</v>
      </c>
      <c r="D7" s="267">
        <v>1080</v>
      </c>
      <c r="E7" s="38">
        <v>1080</v>
      </c>
      <c r="F7" s="267">
        <v>1072</v>
      </c>
      <c r="G7" s="40">
        <f>F7/E7*100</f>
        <v>99.25925925925925</v>
      </c>
      <c r="H7" s="41">
        <f>F7/D7*100</f>
        <v>99.25925925925925</v>
      </c>
      <c r="I7" s="42">
        <f>F7/C7*100</f>
        <v>74.44444444444444</v>
      </c>
    </row>
    <row r="8" spans="1:9" ht="14.25">
      <c r="A8" s="313"/>
      <c r="B8" s="7" t="s">
        <v>6</v>
      </c>
      <c r="C8" s="6">
        <v>-2</v>
      </c>
      <c r="D8" s="181">
        <v>-6</v>
      </c>
      <c r="E8" s="6">
        <v>0</v>
      </c>
      <c r="F8" s="181">
        <v>-7</v>
      </c>
      <c r="G8" s="16" t="e">
        <f>F8/E8*100</f>
        <v>#DIV/0!</v>
      </c>
      <c r="H8" s="17">
        <f aca="true" t="shared" si="0" ref="H8:H74">F8/D8*100</f>
        <v>116.66666666666667</v>
      </c>
      <c r="I8" s="43">
        <f aca="true" t="shared" si="1" ref="I8:I74">F8/C8*100</f>
        <v>350</v>
      </c>
    </row>
    <row r="9" spans="1:9" ht="14.25">
      <c r="A9" s="313"/>
      <c r="B9" s="29" t="s">
        <v>104</v>
      </c>
      <c r="C9" s="30">
        <v>0</v>
      </c>
      <c r="D9" s="181">
        <v>0</v>
      </c>
      <c r="E9" s="30">
        <v>0</v>
      </c>
      <c r="F9" s="181">
        <v>0</v>
      </c>
      <c r="G9" s="16" t="e">
        <f>F9/E9*100</f>
        <v>#DIV/0!</v>
      </c>
      <c r="H9" s="17" t="e">
        <f>F9/D9*100</f>
        <v>#DIV/0!</v>
      </c>
      <c r="I9" s="43" t="e">
        <f>F9/C9*100</f>
        <v>#DIV/0!</v>
      </c>
    </row>
    <row r="10" spans="1:9" ht="15" thickBot="1">
      <c r="A10" s="312"/>
      <c r="B10" s="44" t="s">
        <v>7</v>
      </c>
      <c r="C10" s="45">
        <v>5</v>
      </c>
      <c r="D10" s="243">
        <v>2</v>
      </c>
      <c r="E10" s="45">
        <v>0</v>
      </c>
      <c r="F10" s="243">
        <v>1</v>
      </c>
      <c r="G10" s="46" t="e">
        <f aca="true" t="shared" si="2" ref="G10:G75">F10/E10*100</f>
        <v>#DIV/0!</v>
      </c>
      <c r="H10" s="47">
        <f t="shared" si="0"/>
        <v>50</v>
      </c>
      <c r="I10" s="48">
        <f t="shared" si="1"/>
        <v>20</v>
      </c>
    </row>
    <row r="11" spans="1:9" ht="14.25">
      <c r="A11" s="311">
        <v>2</v>
      </c>
      <c r="B11" s="49" t="s">
        <v>8</v>
      </c>
      <c r="C11" s="38">
        <v>523</v>
      </c>
      <c r="D11" s="268">
        <v>736</v>
      </c>
      <c r="E11" s="38">
        <v>736</v>
      </c>
      <c r="F11" s="268">
        <v>736</v>
      </c>
      <c r="G11" s="40">
        <f t="shared" si="2"/>
        <v>100</v>
      </c>
      <c r="H11" s="41">
        <f t="shared" si="0"/>
        <v>100</v>
      </c>
      <c r="I11" s="42">
        <f t="shared" si="1"/>
        <v>140.7265774378585</v>
      </c>
    </row>
    <row r="12" spans="1:9" ht="14.25">
      <c r="A12" s="313"/>
      <c r="B12" s="7" t="s">
        <v>9</v>
      </c>
      <c r="C12" s="6">
        <v>330</v>
      </c>
      <c r="D12" s="181">
        <v>703</v>
      </c>
      <c r="E12" s="120">
        <v>703</v>
      </c>
      <c r="F12" s="181">
        <v>703</v>
      </c>
      <c r="G12" s="16">
        <f t="shared" si="2"/>
        <v>100</v>
      </c>
      <c r="H12" s="17">
        <f t="shared" si="0"/>
        <v>100</v>
      </c>
      <c r="I12" s="43">
        <f t="shared" si="1"/>
        <v>213.03030303030303</v>
      </c>
    </row>
    <row r="13" spans="1:9" ht="14.25">
      <c r="A13" s="313"/>
      <c r="B13" s="7" t="s">
        <v>10</v>
      </c>
      <c r="C13" s="6">
        <v>224</v>
      </c>
      <c r="D13" s="181">
        <v>20</v>
      </c>
      <c r="E13" s="6">
        <v>20</v>
      </c>
      <c r="F13" s="181">
        <v>20</v>
      </c>
      <c r="G13" s="16">
        <f t="shared" si="2"/>
        <v>100</v>
      </c>
      <c r="H13" s="17">
        <f t="shared" si="0"/>
        <v>100</v>
      </c>
      <c r="I13" s="43">
        <f t="shared" si="1"/>
        <v>8.928571428571429</v>
      </c>
    </row>
    <row r="14" spans="1:9" ht="14.25">
      <c r="A14" s="313"/>
      <c r="B14" s="7" t="s">
        <v>11</v>
      </c>
      <c r="C14" s="6">
        <v>10</v>
      </c>
      <c r="D14" s="171">
        <v>5</v>
      </c>
      <c r="E14" s="6">
        <v>3</v>
      </c>
      <c r="F14" s="171">
        <v>4</v>
      </c>
      <c r="G14" s="16">
        <f t="shared" si="2"/>
        <v>133.33333333333331</v>
      </c>
      <c r="H14" s="17">
        <f t="shared" si="0"/>
        <v>80</v>
      </c>
      <c r="I14" s="43">
        <f t="shared" si="1"/>
        <v>40</v>
      </c>
    </row>
    <row r="15" spans="1:9" ht="27">
      <c r="A15" s="313"/>
      <c r="B15" s="8" t="s">
        <v>12</v>
      </c>
      <c r="C15" s="145">
        <f>C12+C14</f>
        <v>340</v>
      </c>
      <c r="D15" s="6">
        <f>D12+D14</f>
        <v>708</v>
      </c>
      <c r="E15" s="145">
        <v>706</v>
      </c>
      <c r="F15" s="6">
        <v>706</v>
      </c>
      <c r="G15" s="16">
        <f t="shared" si="2"/>
        <v>100</v>
      </c>
      <c r="H15" s="17">
        <f t="shared" si="0"/>
        <v>99.71751412429379</v>
      </c>
      <c r="I15" s="43">
        <f t="shared" si="1"/>
        <v>207.64705882352942</v>
      </c>
    </row>
    <row r="16" spans="1:9" ht="27">
      <c r="A16" s="313"/>
      <c r="B16" s="19" t="s">
        <v>13</v>
      </c>
      <c r="C16" s="20">
        <f>C14/C15</f>
        <v>0.029411764705882353</v>
      </c>
      <c r="D16" s="205">
        <f>D14/D15</f>
        <v>0.007062146892655367</v>
      </c>
      <c r="E16" s="20">
        <f>E14/E15</f>
        <v>0.00424929178470255</v>
      </c>
      <c r="F16" s="205">
        <f>F14/F15</f>
        <v>0.0056657223796034</v>
      </c>
      <c r="G16" s="16">
        <f t="shared" si="2"/>
        <v>133.33333333333331</v>
      </c>
      <c r="H16" s="17">
        <f t="shared" si="0"/>
        <v>80.22662889518413</v>
      </c>
      <c r="I16" s="43">
        <f t="shared" si="1"/>
        <v>19.26345609065156</v>
      </c>
    </row>
    <row r="17" spans="1:9" ht="15" thickBot="1">
      <c r="A17" s="312"/>
      <c r="B17" s="50" t="s">
        <v>14</v>
      </c>
      <c r="C17" s="51">
        <f>C13/C15</f>
        <v>0.6588235294117647</v>
      </c>
      <c r="D17" s="209">
        <f>D13/D15</f>
        <v>0.02824858757062147</v>
      </c>
      <c r="E17" s="51">
        <f>E13/E15</f>
        <v>0.028328611898016998</v>
      </c>
      <c r="F17" s="209">
        <f>F13/F15</f>
        <v>0.028328611898016998</v>
      </c>
      <c r="G17" s="46">
        <f t="shared" si="2"/>
        <v>100</v>
      </c>
      <c r="H17" s="47">
        <f t="shared" si="0"/>
        <v>100.28328611898016</v>
      </c>
      <c r="I17" s="48">
        <f t="shared" si="1"/>
        <v>4.299878591663294</v>
      </c>
    </row>
    <row r="18" spans="1:9" ht="14.25">
      <c r="A18" s="311">
        <v>3</v>
      </c>
      <c r="B18" s="49" t="s">
        <v>15</v>
      </c>
      <c r="C18" s="38">
        <v>19453</v>
      </c>
      <c r="D18" s="39">
        <v>143216</v>
      </c>
      <c r="E18" s="38">
        <v>160451</v>
      </c>
      <c r="F18" s="39">
        <v>158240</v>
      </c>
      <c r="G18" s="40">
        <f t="shared" si="2"/>
        <v>98.62200921153499</v>
      </c>
      <c r="H18" s="41">
        <f t="shared" si="0"/>
        <v>110.49044799463748</v>
      </c>
      <c r="I18" s="42">
        <f t="shared" si="1"/>
        <v>813.4477972549222</v>
      </c>
    </row>
    <row r="19" spans="1:9" ht="39.75" thickBot="1">
      <c r="A19" s="312"/>
      <c r="B19" s="52" t="s">
        <v>16</v>
      </c>
      <c r="C19" s="53">
        <f>C18/C12/12*1000</f>
        <v>4912.373737373737</v>
      </c>
      <c r="D19" s="212">
        <f>D18/D12/12*1000</f>
        <v>16976.766239924134</v>
      </c>
      <c r="E19" s="53">
        <f>E18/E12/12*1000</f>
        <v>19019.796111901374</v>
      </c>
      <c r="F19" s="212">
        <f>F18/F12/12*1000</f>
        <v>18757.705073494544</v>
      </c>
      <c r="G19" s="46">
        <f t="shared" si="2"/>
        <v>98.62200921153497</v>
      </c>
      <c r="H19" s="47">
        <f t="shared" si="0"/>
        <v>110.49044799463745</v>
      </c>
      <c r="I19" s="48">
        <f t="shared" si="1"/>
        <v>381.8460499205182</v>
      </c>
    </row>
    <row r="20" spans="1:9" ht="27">
      <c r="A20" s="311">
        <v>4</v>
      </c>
      <c r="B20" s="37" t="s">
        <v>20</v>
      </c>
      <c r="C20" s="38">
        <v>76545</v>
      </c>
      <c r="D20" s="39">
        <v>174156</v>
      </c>
      <c r="E20" s="38">
        <v>245032</v>
      </c>
      <c r="F20" s="39">
        <v>174371</v>
      </c>
      <c r="G20" s="40">
        <f t="shared" si="2"/>
        <v>71.162542035326</v>
      </c>
      <c r="H20" s="41">
        <f t="shared" si="0"/>
        <v>100.12345253680608</v>
      </c>
      <c r="I20" s="42">
        <f t="shared" si="1"/>
        <v>227.80194656737868</v>
      </c>
    </row>
    <row r="21" spans="1:9" ht="15" thickBot="1">
      <c r="A21" s="312"/>
      <c r="B21" s="54" t="s">
        <v>17</v>
      </c>
      <c r="C21" s="55">
        <f>C20/C7/12*1000</f>
        <v>4429.6875</v>
      </c>
      <c r="D21" s="215">
        <f>D20/D7/12*1000</f>
        <v>13437.962962962964</v>
      </c>
      <c r="E21" s="55">
        <f>E20/E7/12*1000</f>
        <v>18906.79012345679</v>
      </c>
      <c r="F21" s="215">
        <f>F20/F7/12*1000</f>
        <v>13554.959577114429</v>
      </c>
      <c r="G21" s="46">
        <f t="shared" si="2"/>
        <v>71.69360578185828</v>
      </c>
      <c r="H21" s="47">
        <f t="shared" si="0"/>
        <v>100.87064248111062</v>
      </c>
      <c r="I21" s="56">
        <f t="shared" si="1"/>
        <v>306.00261479200117</v>
      </c>
    </row>
    <row r="22" spans="1:9" ht="39.75">
      <c r="A22" s="311">
        <v>5</v>
      </c>
      <c r="B22" s="57" t="s">
        <v>18</v>
      </c>
      <c r="C22" s="38">
        <v>160</v>
      </c>
      <c r="D22" s="267">
        <v>34</v>
      </c>
      <c r="E22" s="38">
        <v>34</v>
      </c>
      <c r="F22" s="267">
        <v>34</v>
      </c>
      <c r="G22" s="40">
        <f t="shared" si="2"/>
        <v>100</v>
      </c>
      <c r="H22" s="41">
        <f t="shared" si="0"/>
        <v>100</v>
      </c>
      <c r="I22" s="58">
        <f t="shared" si="1"/>
        <v>21.25</v>
      </c>
    </row>
    <row r="23" spans="1:9" ht="27" thickBot="1">
      <c r="A23" s="312"/>
      <c r="B23" s="59" t="s">
        <v>21</v>
      </c>
      <c r="C23" s="53">
        <f>C22/C7*100</f>
        <v>11.11111111111111</v>
      </c>
      <c r="D23" s="212">
        <f>D22/D7*100</f>
        <v>3.148148148148148</v>
      </c>
      <c r="E23" s="53">
        <f>E22/E7*100</f>
        <v>3.148148148148148</v>
      </c>
      <c r="F23" s="212">
        <f>F22/F7*100</f>
        <v>3.171641791044776</v>
      </c>
      <c r="G23" s="46">
        <f t="shared" si="2"/>
        <v>100.74626865671644</v>
      </c>
      <c r="H23" s="47">
        <f t="shared" si="0"/>
        <v>100.74626865671644</v>
      </c>
      <c r="I23" s="56">
        <f t="shared" si="1"/>
        <v>28.544776119402986</v>
      </c>
    </row>
    <row r="24" spans="1:9" ht="36.75" customHeight="1">
      <c r="A24" s="314">
        <v>6</v>
      </c>
      <c r="B24" s="72" t="s">
        <v>19</v>
      </c>
      <c r="C24" s="70"/>
      <c r="D24" s="136">
        <v>132</v>
      </c>
      <c r="E24" s="70">
        <v>155</v>
      </c>
      <c r="F24" s="136">
        <v>149.25</v>
      </c>
      <c r="G24" s="40"/>
      <c r="H24" s="41"/>
      <c r="I24" s="58"/>
    </row>
    <row r="25" spans="1:9" ht="14.25">
      <c r="A25" s="315"/>
      <c r="B25" s="9" t="s">
        <v>23</v>
      </c>
      <c r="C25" s="6"/>
      <c r="D25" s="222"/>
      <c r="E25" s="6">
        <v>21</v>
      </c>
      <c r="F25" s="222">
        <v>22.5</v>
      </c>
      <c r="G25" s="16">
        <f t="shared" si="2"/>
        <v>107.14285714285714</v>
      </c>
      <c r="H25" s="17" t="e">
        <f t="shared" si="0"/>
        <v>#DIV/0!</v>
      </c>
      <c r="I25" s="60" t="e">
        <f t="shared" si="1"/>
        <v>#DIV/0!</v>
      </c>
    </row>
    <row r="26" spans="1:9" ht="14.25">
      <c r="A26" s="315"/>
      <c r="B26" s="7" t="s">
        <v>22</v>
      </c>
      <c r="C26" s="6"/>
      <c r="D26" s="222">
        <v>130</v>
      </c>
      <c r="E26" s="6">
        <v>133</v>
      </c>
      <c r="F26" s="222">
        <v>126</v>
      </c>
      <c r="G26" s="16">
        <f t="shared" si="2"/>
        <v>94.73684210526315</v>
      </c>
      <c r="H26" s="17">
        <f t="shared" si="0"/>
        <v>96.92307692307692</v>
      </c>
      <c r="I26" s="60" t="e">
        <f t="shared" si="1"/>
        <v>#DIV/0!</v>
      </c>
    </row>
    <row r="27" spans="1:9" ht="14.25">
      <c r="A27" s="315"/>
      <c r="B27" s="7" t="s">
        <v>152</v>
      </c>
      <c r="C27" s="6"/>
      <c r="D27" s="222"/>
      <c r="E27" s="6"/>
      <c r="F27" s="222"/>
      <c r="G27" s="16" t="e">
        <f t="shared" si="2"/>
        <v>#DIV/0!</v>
      </c>
      <c r="H27" s="17" t="e">
        <f t="shared" si="0"/>
        <v>#DIV/0!</v>
      </c>
      <c r="I27" s="60" t="e">
        <f t="shared" si="1"/>
        <v>#DIV/0!</v>
      </c>
    </row>
    <row r="28" spans="1:9" ht="14.25">
      <c r="A28" s="315"/>
      <c r="B28" s="7" t="s">
        <v>24</v>
      </c>
      <c r="C28" s="6"/>
      <c r="D28" s="222"/>
      <c r="E28" s="6"/>
      <c r="F28" s="222"/>
      <c r="G28" s="16" t="e">
        <f t="shared" si="2"/>
        <v>#DIV/0!</v>
      </c>
      <c r="H28" s="17" t="e">
        <f t="shared" si="0"/>
        <v>#DIV/0!</v>
      </c>
      <c r="I28" s="60" t="e">
        <f t="shared" si="1"/>
        <v>#DIV/0!</v>
      </c>
    </row>
    <row r="29" spans="1:9" ht="14.25">
      <c r="A29" s="315"/>
      <c r="B29" s="7" t="s">
        <v>25</v>
      </c>
      <c r="C29" s="6"/>
      <c r="D29" s="222"/>
      <c r="E29" s="6"/>
      <c r="F29" s="222"/>
      <c r="G29" s="16" t="e">
        <f t="shared" si="2"/>
        <v>#DIV/0!</v>
      </c>
      <c r="H29" s="17" t="e">
        <f t="shared" si="0"/>
        <v>#DIV/0!</v>
      </c>
      <c r="I29" s="60" t="e">
        <f t="shared" si="1"/>
        <v>#DIV/0!</v>
      </c>
    </row>
    <row r="30" spans="1:9" ht="14.25">
      <c r="A30" s="315"/>
      <c r="B30" s="7" t="s">
        <v>26</v>
      </c>
      <c r="C30" s="6"/>
      <c r="D30" s="223">
        <v>2</v>
      </c>
      <c r="E30" s="6">
        <v>1</v>
      </c>
      <c r="F30" s="223">
        <v>0.75</v>
      </c>
      <c r="G30" s="16">
        <v>113.3</v>
      </c>
      <c r="H30" s="17">
        <v>113.3</v>
      </c>
      <c r="I30" s="60" t="e">
        <f>F31/C30*100</f>
        <v>#DIV/0!</v>
      </c>
    </row>
    <row r="31" spans="1:9" ht="14.25">
      <c r="A31" s="315"/>
      <c r="B31" s="8" t="s">
        <v>221</v>
      </c>
      <c r="C31" s="6"/>
      <c r="D31" s="222"/>
      <c r="E31" s="6"/>
      <c r="F31" s="222"/>
      <c r="G31" s="16" t="e">
        <f>#REF!/E31*100</f>
        <v>#REF!</v>
      </c>
      <c r="H31" s="17" t="e">
        <f>#REF!/D31*100</f>
        <v>#REF!</v>
      </c>
      <c r="I31" s="60" t="e">
        <f>#REF!/C31*100</f>
        <v>#REF!</v>
      </c>
    </row>
    <row r="32" spans="1:9" ht="14.25">
      <c r="A32" s="315"/>
      <c r="B32" s="7" t="s">
        <v>27</v>
      </c>
      <c r="C32" s="6"/>
      <c r="D32" s="222"/>
      <c r="E32" s="6"/>
      <c r="F32" s="222"/>
      <c r="G32" s="16" t="e">
        <f t="shared" si="2"/>
        <v>#DIV/0!</v>
      </c>
      <c r="H32" s="17" t="e">
        <f t="shared" si="0"/>
        <v>#DIV/0!</v>
      </c>
      <c r="I32" s="60" t="e">
        <f t="shared" si="1"/>
        <v>#DIV/0!</v>
      </c>
    </row>
    <row r="33" spans="1:9" ht="14.25">
      <c r="A33" s="315"/>
      <c r="B33" s="7" t="s">
        <v>28</v>
      </c>
      <c r="C33" s="6"/>
      <c r="D33" s="222"/>
      <c r="E33" s="6"/>
      <c r="F33" s="222"/>
      <c r="G33" s="16" t="e">
        <f t="shared" si="2"/>
        <v>#DIV/0!</v>
      </c>
      <c r="H33" s="17" t="e">
        <f t="shared" si="0"/>
        <v>#DIV/0!</v>
      </c>
      <c r="I33" s="60" t="e">
        <f t="shared" si="1"/>
        <v>#DIV/0!</v>
      </c>
    </row>
    <row r="34" spans="1:9" ht="14.25">
      <c r="A34" s="315"/>
      <c r="B34" s="22" t="s">
        <v>29</v>
      </c>
      <c r="C34" s="25">
        <f>SUM(C35:C43)</f>
        <v>0</v>
      </c>
      <c r="D34" s="179">
        <v>41000</v>
      </c>
      <c r="E34" s="25">
        <v>56055</v>
      </c>
      <c r="F34" s="179">
        <v>50312.2</v>
      </c>
      <c r="G34" s="16">
        <f t="shared" si="2"/>
        <v>89.75506199268575</v>
      </c>
      <c r="H34" s="17">
        <f t="shared" si="0"/>
        <v>122.71268292682926</v>
      </c>
      <c r="I34" s="60" t="e">
        <f t="shared" si="1"/>
        <v>#DIV/0!</v>
      </c>
    </row>
    <row r="35" spans="1:9" ht="14.25">
      <c r="A35" s="315"/>
      <c r="B35" s="7" t="s">
        <v>30</v>
      </c>
      <c r="C35" s="6"/>
      <c r="D35" s="191"/>
      <c r="E35" s="6">
        <v>1155</v>
      </c>
      <c r="F35" s="170">
        <v>1262.2</v>
      </c>
      <c r="G35" s="16">
        <f t="shared" si="2"/>
        <v>109.2813852813853</v>
      </c>
      <c r="H35" s="17" t="e">
        <f t="shared" si="0"/>
        <v>#DIV/0!</v>
      </c>
      <c r="I35" s="60" t="e">
        <f t="shared" si="1"/>
        <v>#DIV/0!</v>
      </c>
    </row>
    <row r="36" spans="1:9" ht="14.25">
      <c r="A36" s="315"/>
      <c r="B36" s="7" t="s">
        <v>31</v>
      </c>
      <c r="C36" s="6"/>
      <c r="D36" s="170">
        <v>39000</v>
      </c>
      <c r="E36" s="6">
        <v>39900</v>
      </c>
      <c r="F36" s="170">
        <v>37800</v>
      </c>
      <c r="G36" s="16" t="s">
        <v>250</v>
      </c>
      <c r="H36" s="17">
        <f t="shared" si="0"/>
        <v>96.92307692307692</v>
      </c>
      <c r="I36" s="60" t="e">
        <f t="shared" si="1"/>
        <v>#DIV/0!</v>
      </c>
    </row>
    <row r="37" spans="1:9" ht="14.25">
      <c r="A37" s="315"/>
      <c r="B37" s="7" t="s">
        <v>152</v>
      </c>
      <c r="C37" s="6"/>
      <c r="D37" s="170"/>
      <c r="E37" s="6"/>
      <c r="F37" s="170"/>
      <c r="G37" s="16" t="e">
        <f t="shared" si="2"/>
        <v>#DIV/0!</v>
      </c>
      <c r="H37" s="17" t="e">
        <f t="shared" si="0"/>
        <v>#DIV/0!</v>
      </c>
      <c r="I37" s="60" t="e">
        <f t="shared" si="1"/>
        <v>#DIV/0!</v>
      </c>
    </row>
    <row r="38" spans="1:9" ht="14.25">
      <c r="A38" s="315"/>
      <c r="B38" s="7" t="s">
        <v>32</v>
      </c>
      <c r="C38" s="6"/>
      <c r="D38" s="170"/>
      <c r="E38" s="6"/>
      <c r="F38" s="170"/>
      <c r="G38" s="16" t="e">
        <f t="shared" si="2"/>
        <v>#DIV/0!</v>
      </c>
      <c r="H38" s="17" t="e">
        <f t="shared" si="0"/>
        <v>#DIV/0!</v>
      </c>
      <c r="I38" s="60" t="e">
        <f t="shared" si="1"/>
        <v>#DIV/0!</v>
      </c>
    </row>
    <row r="39" spans="1:9" ht="14.25">
      <c r="A39" s="315"/>
      <c r="B39" s="7" t="s">
        <v>33</v>
      </c>
      <c r="C39" s="6"/>
      <c r="D39" s="170"/>
      <c r="E39" s="6"/>
      <c r="F39" s="170"/>
      <c r="G39" s="16" t="e">
        <f t="shared" si="2"/>
        <v>#DIV/0!</v>
      </c>
      <c r="H39" s="17" t="e">
        <f t="shared" si="0"/>
        <v>#DIV/0!</v>
      </c>
      <c r="I39" s="60" t="e">
        <f t="shared" si="1"/>
        <v>#DIV/0!</v>
      </c>
    </row>
    <row r="40" spans="1:9" ht="14.25">
      <c r="A40" s="315"/>
      <c r="B40" s="7" t="s">
        <v>34</v>
      </c>
      <c r="C40" s="6"/>
      <c r="D40" s="170">
        <v>2000</v>
      </c>
      <c r="E40" s="6">
        <v>15000</v>
      </c>
      <c r="F40" s="170">
        <v>11250</v>
      </c>
      <c r="G40" s="16">
        <f t="shared" si="2"/>
        <v>75</v>
      </c>
      <c r="H40" s="17">
        <f t="shared" si="0"/>
        <v>562.5</v>
      </c>
      <c r="I40" s="60" t="e">
        <f t="shared" si="1"/>
        <v>#DIV/0!</v>
      </c>
    </row>
    <row r="41" spans="1:9" ht="14.25">
      <c r="A41" s="315"/>
      <c r="B41" s="8" t="s">
        <v>219</v>
      </c>
      <c r="C41" s="6"/>
      <c r="D41" s="170"/>
      <c r="E41" s="6"/>
      <c r="F41" s="170"/>
      <c r="G41" s="16" t="e">
        <f t="shared" si="2"/>
        <v>#DIV/0!</v>
      </c>
      <c r="H41" s="17" t="e">
        <f t="shared" si="0"/>
        <v>#DIV/0!</v>
      </c>
      <c r="I41" s="60" t="e">
        <f t="shared" si="1"/>
        <v>#DIV/0!</v>
      </c>
    </row>
    <row r="42" spans="1:9" ht="14.25">
      <c r="A42" s="315"/>
      <c r="B42" s="7" t="s">
        <v>35</v>
      </c>
      <c r="C42" s="6"/>
      <c r="D42" s="170"/>
      <c r="E42" s="6"/>
      <c r="F42" s="170"/>
      <c r="G42" s="16" t="e">
        <f t="shared" si="2"/>
        <v>#DIV/0!</v>
      </c>
      <c r="H42" s="17" t="e">
        <f t="shared" si="0"/>
        <v>#DIV/0!</v>
      </c>
      <c r="I42" s="60" t="e">
        <f t="shared" si="1"/>
        <v>#DIV/0!</v>
      </c>
    </row>
    <row r="43" spans="1:9" ht="14.25">
      <c r="A43" s="315"/>
      <c r="B43" s="7" t="s">
        <v>36</v>
      </c>
      <c r="C43" s="6"/>
      <c r="D43" s="170"/>
      <c r="E43" s="6"/>
      <c r="F43" s="170"/>
      <c r="G43" s="16" t="e">
        <f t="shared" si="2"/>
        <v>#DIV/0!</v>
      </c>
      <c r="H43" s="17" t="e">
        <f t="shared" si="0"/>
        <v>#DIV/0!</v>
      </c>
      <c r="I43" s="60" t="e">
        <f t="shared" si="1"/>
        <v>#DIV/0!</v>
      </c>
    </row>
    <row r="44" spans="1:9" ht="27">
      <c r="A44" s="315"/>
      <c r="B44" s="19" t="s">
        <v>37</v>
      </c>
      <c r="C44" s="25">
        <f>SUM(C45:C47)</f>
        <v>26880.7</v>
      </c>
      <c r="D44" s="179">
        <v>142630.5</v>
      </c>
      <c r="E44" s="179">
        <v>140596</v>
      </c>
      <c r="F44" s="179">
        <v>139494</v>
      </c>
      <c r="G44" s="16">
        <f t="shared" si="2"/>
        <v>99.2161939173234</v>
      </c>
      <c r="H44" s="17">
        <f t="shared" si="0"/>
        <v>97.80096122498344</v>
      </c>
      <c r="I44" s="60">
        <f t="shared" si="1"/>
        <v>518.9373788629016</v>
      </c>
    </row>
    <row r="45" spans="1:9" ht="14.25">
      <c r="A45" s="315"/>
      <c r="B45" s="7" t="s">
        <v>148</v>
      </c>
      <c r="C45" s="6"/>
      <c r="D45" s="179">
        <v>34897.2</v>
      </c>
      <c r="E45" s="179">
        <v>35133</v>
      </c>
      <c r="F45" s="179">
        <v>35133</v>
      </c>
      <c r="G45" s="16">
        <f t="shared" si="2"/>
        <v>100</v>
      </c>
      <c r="H45" s="17">
        <f t="shared" si="0"/>
        <v>100.67569890994122</v>
      </c>
      <c r="I45" s="60" t="e">
        <f t="shared" si="1"/>
        <v>#DIV/0!</v>
      </c>
    </row>
    <row r="46" spans="1:9" ht="14.25">
      <c r="A46" s="315"/>
      <c r="B46" s="7" t="s">
        <v>38</v>
      </c>
      <c r="C46" s="6">
        <v>1438.5</v>
      </c>
      <c r="D46" s="179">
        <v>10512.7</v>
      </c>
      <c r="E46" s="179">
        <v>7526</v>
      </c>
      <c r="F46" s="179">
        <v>7526</v>
      </c>
      <c r="G46" s="16">
        <f t="shared" si="2"/>
        <v>100</v>
      </c>
      <c r="H46" s="17">
        <f t="shared" si="0"/>
        <v>71.58960114908633</v>
      </c>
      <c r="I46" s="60">
        <f t="shared" si="1"/>
        <v>523.1838720889816</v>
      </c>
    </row>
    <row r="47" spans="1:9" ht="14.25">
      <c r="A47" s="315"/>
      <c r="B47" s="7" t="s">
        <v>39</v>
      </c>
      <c r="C47" s="6">
        <v>25442.2</v>
      </c>
      <c r="D47" s="179">
        <v>97220.6</v>
      </c>
      <c r="E47" s="179">
        <v>97937</v>
      </c>
      <c r="F47" s="179">
        <v>96835</v>
      </c>
      <c r="G47" s="16">
        <f t="shared" si="2"/>
        <v>98.8747868527727</v>
      </c>
      <c r="H47" s="17">
        <f t="shared" si="0"/>
        <v>99.6033762391921</v>
      </c>
      <c r="I47" s="60">
        <f t="shared" si="1"/>
        <v>380.6078090731147</v>
      </c>
    </row>
    <row r="48" spans="1:9" ht="14.25">
      <c r="A48" s="315"/>
      <c r="B48" s="21" t="s">
        <v>40</v>
      </c>
      <c r="C48" s="25">
        <f>C44+C34</f>
        <v>26880.7</v>
      </c>
      <c r="D48" s="226">
        <v>183630</v>
      </c>
      <c r="E48" s="25">
        <v>106833</v>
      </c>
      <c r="F48" s="226">
        <v>189806.2</v>
      </c>
      <c r="G48" s="16">
        <f t="shared" si="2"/>
        <v>177.666264169311</v>
      </c>
      <c r="H48" s="17">
        <f t="shared" si="0"/>
        <v>103.36339378097261</v>
      </c>
      <c r="I48" s="60">
        <f t="shared" si="1"/>
        <v>706.105867778741</v>
      </c>
    </row>
    <row r="49" spans="1:9" ht="14.25">
      <c r="A49" s="315"/>
      <c r="B49" s="22" t="s">
        <v>17</v>
      </c>
      <c r="C49" s="18">
        <f>C48/C7/12*1000</f>
        <v>1555.596064814815</v>
      </c>
      <c r="D49" s="227">
        <v>11388.6</v>
      </c>
      <c r="E49" s="18">
        <v>12416.7</v>
      </c>
      <c r="F49" s="227">
        <v>14754.8</v>
      </c>
      <c r="G49" s="16">
        <f t="shared" si="2"/>
        <v>118.83028501936906</v>
      </c>
      <c r="H49" s="17">
        <f t="shared" si="0"/>
        <v>129.55762780324181</v>
      </c>
      <c r="I49" s="60">
        <f t="shared" si="1"/>
        <v>948.498156670027</v>
      </c>
    </row>
    <row r="50" spans="1:9" ht="14.25">
      <c r="A50" s="315"/>
      <c r="B50" s="29" t="s">
        <v>106</v>
      </c>
      <c r="C50" s="31"/>
      <c r="D50" s="230"/>
      <c r="E50" s="31"/>
      <c r="F50" s="230"/>
      <c r="G50" s="16" t="e">
        <f>F50/E50*100</f>
        <v>#DIV/0!</v>
      </c>
      <c r="H50" s="17" t="e">
        <f>F50/D50*100</f>
        <v>#DIV/0!</v>
      </c>
      <c r="I50" s="60" t="e">
        <f>F50/C50*100</f>
        <v>#DIV/0!</v>
      </c>
    </row>
    <row r="51" spans="1:9" ht="15" thickBot="1">
      <c r="A51" s="316"/>
      <c r="B51" s="61" t="s">
        <v>107</v>
      </c>
      <c r="C51" s="62"/>
      <c r="D51" s="234"/>
      <c r="E51" s="62"/>
      <c r="F51" s="234"/>
      <c r="G51" s="46" t="e">
        <f>F51/E51*100</f>
        <v>#DIV/0!</v>
      </c>
      <c r="H51" s="47" t="e">
        <f>F51/D51*100</f>
        <v>#DIV/0!</v>
      </c>
      <c r="I51" s="56" t="e">
        <f>F51/C51*100</f>
        <v>#DIV/0!</v>
      </c>
    </row>
    <row r="52" spans="1:9" ht="27">
      <c r="A52" s="311">
        <v>7</v>
      </c>
      <c r="B52" s="64" t="s">
        <v>41</v>
      </c>
      <c r="C52" s="65">
        <f>C48/C53</f>
        <v>224.00583333333333</v>
      </c>
      <c r="D52" s="238">
        <v>887.1</v>
      </c>
      <c r="E52" s="65">
        <v>914</v>
      </c>
      <c r="F52" s="238">
        <v>916.9</v>
      </c>
      <c r="G52" s="40">
        <f t="shared" si="2"/>
        <v>100.31728665207878</v>
      </c>
      <c r="H52" s="41">
        <f t="shared" si="0"/>
        <v>103.35926051177995</v>
      </c>
      <c r="I52" s="58">
        <f t="shared" si="1"/>
        <v>409.3196977757276</v>
      </c>
    </row>
    <row r="53" spans="1:9" ht="54" thickBot="1">
      <c r="A53" s="312"/>
      <c r="B53" s="67" t="s">
        <v>42</v>
      </c>
      <c r="C53" s="45">
        <v>120</v>
      </c>
      <c r="D53" s="198">
        <v>207</v>
      </c>
      <c r="E53" s="45">
        <v>210</v>
      </c>
      <c r="F53" s="198">
        <v>207</v>
      </c>
      <c r="G53" s="46">
        <f t="shared" si="2"/>
        <v>98.57142857142858</v>
      </c>
      <c r="H53" s="47">
        <f t="shared" si="0"/>
        <v>100</v>
      </c>
      <c r="I53" s="56">
        <f t="shared" si="1"/>
        <v>172.5</v>
      </c>
    </row>
    <row r="54" spans="1:9" ht="14.25">
      <c r="A54" s="311">
        <v>8</v>
      </c>
      <c r="B54" s="68" t="s">
        <v>43</v>
      </c>
      <c r="C54" s="38">
        <v>29603</v>
      </c>
      <c r="D54" s="168">
        <v>118634</v>
      </c>
      <c r="E54" s="38">
        <v>120100</v>
      </c>
      <c r="F54" s="168">
        <v>121186</v>
      </c>
      <c r="G54" s="40">
        <f t="shared" si="2"/>
        <v>100.90424646128227</v>
      </c>
      <c r="H54" s="41">
        <f t="shared" si="0"/>
        <v>102.1511539693511</v>
      </c>
      <c r="I54" s="58">
        <f t="shared" si="1"/>
        <v>409.3706718913624</v>
      </c>
    </row>
    <row r="55" spans="1:9" ht="15" thickBot="1">
      <c r="A55" s="312"/>
      <c r="B55" s="54" t="s">
        <v>17</v>
      </c>
      <c r="C55" s="53">
        <f>C54/C7/12*1000</f>
        <v>1713.1365740740741</v>
      </c>
      <c r="D55" s="212">
        <v>9136.9</v>
      </c>
      <c r="E55" s="53">
        <v>9266.9</v>
      </c>
      <c r="F55" s="212">
        <v>9420.6</v>
      </c>
      <c r="G55" s="46">
        <f t="shared" si="2"/>
        <v>101.65859133043413</v>
      </c>
      <c r="H55" s="47">
        <f t="shared" si="0"/>
        <v>103.10499184624985</v>
      </c>
      <c r="I55" s="56">
        <f t="shared" si="1"/>
        <v>549.9036178765666</v>
      </c>
    </row>
    <row r="56" spans="1:9" ht="14.25">
      <c r="A56" s="311">
        <v>9</v>
      </c>
      <c r="B56" s="69" t="s">
        <v>44</v>
      </c>
      <c r="C56" s="70">
        <f>C58+C66+C67+C68+C69+C72+C73+C74+C75+C76+C77+C78</f>
        <v>1007.1999999999999</v>
      </c>
      <c r="D56" s="70">
        <f>D58+D66+D67+D68+D69+D72+D73+D74+D75+D76+D77+D78</f>
        <v>7278</v>
      </c>
      <c r="E56" s="70">
        <v>7260</v>
      </c>
      <c r="F56" s="70">
        <v>7217</v>
      </c>
      <c r="G56" s="40">
        <f t="shared" si="2"/>
        <v>99.40771349862258</v>
      </c>
      <c r="H56" s="41">
        <f t="shared" si="0"/>
        <v>99.16185765320142</v>
      </c>
      <c r="I56" s="58">
        <f t="shared" si="1"/>
        <v>716.5409054805401</v>
      </c>
    </row>
    <row r="57" spans="1:9" ht="14.25">
      <c r="A57" s="313"/>
      <c r="B57" s="22" t="s">
        <v>17</v>
      </c>
      <c r="C57" s="18">
        <f>C56/C7*1000/12</f>
        <v>58.28703703703704</v>
      </c>
      <c r="D57" s="18">
        <f>D56/D7*1000/12</f>
        <v>561.574074074074</v>
      </c>
      <c r="E57" s="18">
        <f>E56/E7*1000/12</f>
        <v>560.1851851851852</v>
      </c>
      <c r="F57" s="18">
        <f>F56/F7*1000/12</f>
        <v>561.0230099502488</v>
      </c>
      <c r="G57" s="16">
        <f t="shared" si="2"/>
        <v>100.14956210682126</v>
      </c>
      <c r="H57" s="17">
        <f t="shared" si="0"/>
        <v>99.90187151628504</v>
      </c>
      <c r="I57" s="60">
        <f t="shared" si="1"/>
        <v>962.5176342275912</v>
      </c>
    </row>
    <row r="58" spans="1:9" ht="14.25">
      <c r="A58" s="313"/>
      <c r="B58" s="22" t="s">
        <v>45</v>
      </c>
      <c r="C58" s="25">
        <f>SUM(C59:C65)</f>
        <v>0</v>
      </c>
      <c r="D58" s="179">
        <f>SUM(D59:D65)</f>
        <v>0</v>
      </c>
      <c r="E58" s="179">
        <f>SUM(E59:E65)</f>
        <v>0</v>
      </c>
      <c r="F58" s="179">
        <f>SUM(F59:F65)</f>
        <v>0</v>
      </c>
      <c r="G58" s="16" t="e">
        <f t="shared" si="2"/>
        <v>#DIV/0!</v>
      </c>
      <c r="H58" s="17" t="e">
        <f t="shared" si="0"/>
        <v>#DIV/0!</v>
      </c>
      <c r="I58" s="60" t="e">
        <f t="shared" si="1"/>
        <v>#DIV/0!</v>
      </c>
    </row>
    <row r="59" spans="1:9" ht="14.25">
      <c r="A59" s="313"/>
      <c r="B59" s="7" t="s">
        <v>46</v>
      </c>
      <c r="C59" s="6"/>
      <c r="D59" s="181"/>
      <c r="E59" s="181"/>
      <c r="F59" s="181"/>
      <c r="G59" s="16" t="e">
        <f t="shared" si="2"/>
        <v>#DIV/0!</v>
      </c>
      <c r="H59" s="17" t="e">
        <f t="shared" si="0"/>
        <v>#DIV/0!</v>
      </c>
      <c r="I59" s="60" t="e">
        <f t="shared" si="1"/>
        <v>#DIV/0!</v>
      </c>
    </row>
    <row r="60" spans="1:9" ht="14.25">
      <c r="A60" s="313"/>
      <c r="B60" s="7" t="s">
        <v>47</v>
      </c>
      <c r="C60" s="6"/>
      <c r="D60" s="181"/>
      <c r="E60" s="181"/>
      <c r="F60" s="181"/>
      <c r="G60" s="16" t="e">
        <f t="shared" si="2"/>
        <v>#DIV/0!</v>
      </c>
      <c r="H60" s="17" t="e">
        <f t="shared" si="0"/>
        <v>#DIV/0!</v>
      </c>
      <c r="I60" s="60" t="e">
        <f t="shared" si="1"/>
        <v>#DIV/0!</v>
      </c>
    </row>
    <row r="61" spans="1:9" ht="14.25">
      <c r="A61" s="313"/>
      <c r="B61" s="7" t="s">
        <v>48</v>
      </c>
      <c r="C61" s="6"/>
      <c r="D61" s="181"/>
      <c r="E61" s="181"/>
      <c r="F61" s="181"/>
      <c r="G61" s="16" t="e">
        <f t="shared" si="2"/>
        <v>#DIV/0!</v>
      </c>
      <c r="H61" s="17" t="e">
        <f t="shared" si="0"/>
        <v>#DIV/0!</v>
      </c>
      <c r="I61" s="60" t="e">
        <f t="shared" si="1"/>
        <v>#DIV/0!</v>
      </c>
    </row>
    <row r="62" spans="1:9" ht="14.25">
      <c r="A62" s="313"/>
      <c r="B62" s="7" t="s">
        <v>49</v>
      </c>
      <c r="C62" s="6"/>
      <c r="D62" s="181"/>
      <c r="E62" s="181"/>
      <c r="F62" s="181"/>
      <c r="G62" s="16" t="e">
        <f t="shared" si="2"/>
        <v>#DIV/0!</v>
      </c>
      <c r="H62" s="17" t="e">
        <f t="shared" si="0"/>
        <v>#DIV/0!</v>
      </c>
      <c r="I62" s="60" t="e">
        <f t="shared" si="1"/>
        <v>#DIV/0!</v>
      </c>
    </row>
    <row r="63" spans="1:9" ht="14.25">
      <c r="A63" s="313"/>
      <c r="B63" s="7" t="s">
        <v>50</v>
      </c>
      <c r="C63" s="6"/>
      <c r="D63" s="181"/>
      <c r="E63" s="181"/>
      <c r="F63" s="181"/>
      <c r="G63" s="16" t="e">
        <f t="shared" si="2"/>
        <v>#DIV/0!</v>
      </c>
      <c r="H63" s="17" t="e">
        <f t="shared" si="0"/>
        <v>#DIV/0!</v>
      </c>
      <c r="I63" s="60" t="e">
        <f t="shared" si="1"/>
        <v>#DIV/0!</v>
      </c>
    </row>
    <row r="64" spans="1:9" ht="14.25">
      <c r="A64" s="313"/>
      <c r="B64" s="7" t="s">
        <v>51</v>
      </c>
      <c r="C64" s="6"/>
      <c r="D64" s="181"/>
      <c r="E64" s="181"/>
      <c r="F64" s="181"/>
      <c r="G64" s="16" t="e">
        <f t="shared" si="2"/>
        <v>#DIV/0!</v>
      </c>
      <c r="H64" s="17" t="e">
        <f t="shared" si="0"/>
        <v>#DIV/0!</v>
      </c>
      <c r="I64" s="60" t="e">
        <f t="shared" si="1"/>
        <v>#DIV/0!</v>
      </c>
    </row>
    <row r="65" spans="1:9" ht="14.25">
      <c r="A65" s="313"/>
      <c r="B65" s="7" t="s">
        <v>52</v>
      </c>
      <c r="C65" s="6"/>
      <c r="D65" s="181"/>
      <c r="E65" s="181"/>
      <c r="F65" s="181"/>
      <c r="G65" s="16" t="e">
        <f t="shared" si="2"/>
        <v>#DIV/0!</v>
      </c>
      <c r="H65" s="17" t="e">
        <f t="shared" si="0"/>
        <v>#DIV/0!</v>
      </c>
      <c r="I65" s="60" t="e">
        <f t="shared" si="1"/>
        <v>#DIV/0!</v>
      </c>
    </row>
    <row r="66" spans="1:9" ht="14.25">
      <c r="A66" s="313"/>
      <c r="B66" s="7" t="s">
        <v>53</v>
      </c>
      <c r="C66" s="6"/>
      <c r="D66" s="181"/>
      <c r="E66" s="181"/>
      <c r="F66" s="181"/>
      <c r="G66" s="16" t="e">
        <f t="shared" si="2"/>
        <v>#DIV/0!</v>
      </c>
      <c r="H66" s="17" t="e">
        <f t="shared" si="0"/>
        <v>#DIV/0!</v>
      </c>
      <c r="I66" s="60" t="e">
        <f t="shared" si="1"/>
        <v>#DIV/0!</v>
      </c>
    </row>
    <row r="67" spans="1:9" ht="14.25">
      <c r="A67" s="313"/>
      <c r="B67" s="7" t="s">
        <v>54</v>
      </c>
      <c r="C67" s="6">
        <v>617.4</v>
      </c>
      <c r="D67" s="180">
        <v>2831</v>
      </c>
      <c r="E67" s="180">
        <v>2830</v>
      </c>
      <c r="F67" s="180">
        <v>2833</v>
      </c>
      <c r="G67" s="16">
        <f t="shared" si="2"/>
        <v>100.10600706713781</v>
      </c>
      <c r="H67" s="17">
        <f t="shared" si="0"/>
        <v>100.07064641469445</v>
      </c>
      <c r="I67" s="60">
        <f t="shared" si="1"/>
        <v>458.85973436993845</v>
      </c>
    </row>
    <row r="68" spans="1:9" ht="14.25">
      <c r="A68" s="313"/>
      <c r="B68" s="7" t="s">
        <v>55</v>
      </c>
      <c r="C68" s="6"/>
      <c r="D68" s="180">
        <v>478</v>
      </c>
      <c r="E68" s="180">
        <v>432</v>
      </c>
      <c r="F68" s="180">
        <v>409</v>
      </c>
      <c r="G68" s="16">
        <f t="shared" si="2"/>
        <v>94.67592592592592</v>
      </c>
      <c r="H68" s="17">
        <f t="shared" si="0"/>
        <v>85.56485355648536</v>
      </c>
      <c r="I68" s="60" t="e">
        <f t="shared" si="1"/>
        <v>#DIV/0!</v>
      </c>
    </row>
    <row r="69" spans="1:9" ht="14.25">
      <c r="A69" s="313"/>
      <c r="B69" s="22" t="s">
        <v>56</v>
      </c>
      <c r="C69" s="25">
        <f>C70+C71</f>
        <v>164.29999999999998</v>
      </c>
      <c r="D69" s="179">
        <v>2646</v>
      </c>
      <c r="E69" s="179">
        <v>2642</v>
      </c>
      <c r="F69" s="179">
        <v>2641</v>
      </c>
      <c r="G69" s="16">
        <f t="shared" si="2"/>
        <v>99.96214988644965</v>
      </c>
      <c r="H69" s="17">
        <f t="shared" si="0"/>
        <v>99.81103552532123</v>
      </c>
      <c r="I69" s="60">
        <f t="shared" si="1"/>
        <v>1607.425441265977</v>
      </c>
    </row>
    <row r="70" spans="1:9" ht="14.25">
      <c r="A70" s="313"/>
      <c r="B70" s="7" t="s">
        <v>57</v>
      </c>
      <c r="C70" s="6">
        <v>4.1</v>
      </c>
      <c r="D70" s="180">
        <v>1812</v>
      </c>
      <c r="E70" s="180">
        <v>1810</v>
      </c>
      <c r="F70" s="180">
        <v>1806</v>
      </c>
      <c r="G70" s="16">
        <f t="shared" si="2"/>
        <v>99.77900552486187</v>
      </c>
      <c r="H70" s="17">
        <f t="shared" si="0"/>
        <v>99.66887417218543</v>
      </c>
      <c r="I70" s="60">
        <f t="shared" si="1"/>
        <v>44048.78048780488</v>
      </c>
    </row>
    <row r="71" spans="1:9" ht="14.25">
      <c r="A71" s="313"/>
      <c r="B71" s="7" t="s">
        <v>58</v>
      </c>
      <c r="C71" s="6">
        <v>160.2</v>
      </c>
      <c r="D71" s="180">
        <v>834</v>
      </c>
      <c r="E71" s="180">
        <v>832</v>
      </c>
      <c r="F71" s="180">
        <v>835</v>
      </c>
      <c r="G71" s="16">
        <f t="shared" si="2"/>
        <v>100.36057692307692</v>
      </c>
      <c r="H71" s="17">
        <f t="shared" si="0"/>
        <v>100.1199040767386</v>
      </c>
      <c r="I71" s="60">
        <f t="shared" si="1"/>
        <v>521.2234706616729</v>
      </c>
    </row>
    <row r="72" spans="1:9" ht="14.25">
      <c r="A72" s="313"/>
      <c r="B72" s="7" t="s">
        <v>59</v>
      </c>
      <c r="C72" s="6">
        <v>6</v>
      </c>
      <c r="D72" s="174">
        <v>12</v>
      </c>
      <c r="E72" s="174">
        <v>12</v>
      </c>
      <c r="F72" s="174">
        <v>12</v>
      </c>
      <c r="G72" s="16">
        <f t="shared" si="2"/>
        <v>100</v>
      </c>
      <c r="H72" s="17">
        <f t="shared" si="0"/>
        <v>100</v>
      </c>
      <c r="I72" s="60">
        <f t="shared" si="1"/>
        <v>200</v>
      </c>
    </row>
    <row r="73" spans="1:9" ht="14.25">
      <c r="A73" s="313"/>
      <c r="B73" s="7" t="s">
        <v>60</v>
      </c>
      <c r="C73" s="6">
        <v>7.5</v>
      </c>
      <c r="D73" s="180">
        <v>238</v>
      </c>
      <c r="E73" s="180">
        <v>239</v>
      </c>
      <c r="F73" s="180">
        <v>240</v>
      </c>
      <c r="G73" s="16">
        <f t="shared" si="2"/>
        <v>100.418410041841</v>
      </c>
      <c r="H73" s="17">
        <f t="shared" si="0"/>
        <v>100.84033613445378</v>
      </c>
      <c r="I73" s="60">
        <f t="shared" si="1"/>
        <v>3200</v>
      </c>
    </row>
    <row r="74" spans="1:9" ht="14.25">
      <c r="A74" s="313"/>
      <c r="B74" s="7" t="s">
        <v>61</v>
      </c>
      <c r="C74" s="6">
        <v>84</v>
      </c>
      <c r="D74" s="181">
        <v>129</v>
      </c>
      <c r="E74" s="181">
        <v>130</v>
      </c>
      <c r="F74" s="181">
        <v>131</v>
      </c>
      <c r="G74" s="16">
        <f t="shared" si="2"/>
        <v>100.76923076923077</v>
      </c>
      <c r="H74" s="17">
        <f t="shared" si="0"/>
        <v>101.55038759689923</v>
      </c>
      <c r="I74" s="60">
        <f t="shared" si="1"/>
        <v>155.95238095238096</v>
      </c>
    </row>
    <row r="75" spans="1:9" ht="14.25">
      <c r="A75" s="313"/>
      <c r="B75" s="7" t="s">
        <v>62</v>
      </c>
      <c r="C75" s="6">
        <v>120</v>
      </c>
      <c r="D75" s="174">
        <v>278</v>
      </c>
      <c r="E75" s="174">
        <v>278</v>
      </c>
      <c r="F75" s="174">
        <v>276</v>
      </c>
      <c r="G75" s="16">
        <f t="shared" si="2"/>
        <v>99.28057553956835</v>
      </c>
      <c r="H75" s="17">
        <f aca="true" t="shared" si="3" ref="H75:H119">F75/D75*100</f>
        <v>99.28057553956835</v>
      </c>
      <c r="I75" s="60">
        <f aca="true" t="shared" si="4" ref="I75:I119">F75/C75*100</f>
        <v>229.99999999999997</v>
      </c>
    </row>
    <row r="76" spans="1:9" ht="14.25">
      <c r="A76" s="313"/>
      <c r="B76" s="7" t="s">
        <v>63</v>
      </c>
      <c r="C76" s="6"/>
      <c r="D76" s="180">
        <v>420</v>
      </c>
      <c r="E76" s="180">
        <v>426</v>
      </c>
      <c r="F76" s="180">
        <v>458</v>
      </c>
      <c r="G76" s="16">
        <f aca="true" t="shared" si="5" ref="G76:G119">F76/E76*100</f>
        <v>107.51173708920187</v>
      </c>
      <c r="H76" s="17">
        <f t="shared" si="3"/>
        <v>109.04761904761904</v>
      </c>
      <c r="I76" s="60" t="e">
        <f t="shared" si="4"/>
        <v>#DIV/0!</v>
      </c>
    </row>
    <row r="77" spans="1:9" ht="14.25">
      <c r="A77" s="313"/>
      <c r="B77" s="7" t="s">
        <v>64</v>
      </c>
      <c r="C77" s="6"/>
      <c r="D77" s="181"/>
      <c r="E77" s="181"/>
      <c r="F77" s="181"/>
      <c r="G77" s="16" t="e">
        <f t="shared" si="5"/>
        <v>#DIV/0!</v>
      </c>
      <c r="H77" s="17" t="e">
        <f t="shared" si="3"/>
        <v>#DIV/0!</v>
      </c>
      <c r="I77" s="60" t="e">
        <f t="shared" si="4"/>
        <v>#DIV/0!</v>
      </c>
    </row>
    <row r="78" spans="1:9" ht="15" thickBot="1">
      <c r="A78" s="312"/>
      <c r="B78" s="44" t="s">
        <v>158</v>
      </c>
      <c r="C78" s="45">
        <v>8</v>
      </c>
      <c r="D78" s="243">
        <v>246</v>
      </c>
      <c r="E78" s="243">
        <v>271</v>
      </c>
      <c r="F78" s="243">
        <v>217</v>
      </c>
      <c r="G78" s="46">
        <f t="shared" si="5"/>
        <v>80.07380073800738</v>
      </c>
      <c r="H78" s="47">
        <f t="shared" si="3"/>
        <v>88.21138211382113</v>
      </c>
      <c r="I78" s="56">
        <f t="shared" si="4"/>
        <v>2712.5</v>
      </c>
    </row>
    <row r="79" spans="1:10" ht="39.75">
      <c r="A79" s="308">
        <v>10</v>
      </c>
      <c r="B79" s="72" t="s">
        <v>65</v>
      </c>
      <c r="C79" s="70">
        <f>C80+C81</f>
        <v>0</v>
      </c>
      <c r="D79" s="70">
        <v>18709.6</v>
      </c>
      <c r="E79" s="70">
        <v>12200</v>
      </c>
      <c r="F79" s="70">
        <v>14653.9</v>
      </c>
      <c r="G79" s="40">
        <f t="shared" si="5"/>
        <v>120.1139344262295</v>
      </c>
      <c r="H79" s="41">
        <f t="shared" si="3"/>
        <v>78.32289306024714</v>
      </c>
      <c r="I79" s="58" t="e">
        <f t="shared" si="4"/>
        <v>#DIV/0!</v>
      </c>
      <c r="J79" s="3"/>
    </row>
    <row r="80" spans="1:10" ht="14.25">
      <c r="A80" s="309"/>
      <c r="B80" s="7" t="s">
        <v>66</v>
      </c>
      <c r="C80" s="6"/>
      <c r="D80" s="180">
        <v>5809.6</v>
      </c>
      <c r="E80" s="13">
        <v>400</v>
      </c>
      <c r="F80" s="180">
        <v>368.9</v>
      </c>
      <c r="G80" s="16">
        <f t="shared" si="5"/>
        <v>92.225</v>
      </c>
      <c r="H80" s="17">
        <f t="shared" si="3"/>
        <v>6.349834756265491</v>
      </c>
      <c r="I80" s="60" t="e">
        <f t="shared" si="4"/>
        <v>#DIV/0!</v>
      </c>
      <c r="J80" s="3"/>
    </row>
    <row r="81" spans="1:10" ht="14.25">
      <c r="A81" s="309"/>
      <c r="B81" s="5" t="s">
        <v>67</v>
      </c>
      <c r="C81" s="6"/>
      <c r="D81" s="180">
        <v>12900</v>
      </c>
      <c r="E81" s="13">
        <v>11800</v>
      </c>
      <c r="F81" s="180">
        <v>14285</v>
      </c>
      <c r="G81" s="16">
        <f t="shared" si="5"/>
        <v>121.05932203389831</v>
      </c>
      <c r="H81" s="17">
        <f t="shared" si="3"/>
        <v>110.73643410852713</v>
      </c>
      <c r="I81" s="60" t="e">
        <f t="shared" si="4"/>
        <v>#DIV/0!</v>
      </c>
      <c r="J81" s="3"/>
    </row>
    <row r="82" spans="1:10" ht="40.5" thickBot="1">
      <c r="A82" s="310"/>
      <c r="B82" s="67" t="s">
        <v>68</v>
      </c>
      <c r="C82" s="45"/>
      <c r="D82" s="246">
        <v>0</v>
      </c>
      <c r="E82" s="74">
        <v>0</v>
      </c>
      <c r="F82" s="246">
        <v>0</v>
      </c>
      <c r="G82" s="46" t="e">
        <f t="shared" si="5"/>
        <v>#DIV/0!</v>
      </c>
      <c r="H82" s="47" t="e">
        <f t="shared" si="3"/>
        <v>#DIV/0!</v>
      </c>
      <c r="I82" s="56" t="e">
        <f t="shared" si="4"/>
        <v>#DIV/0!</v>
      </c>
      <c r="J82" s="3"/>
    </row>
    <row r="83" spans="1:10" ht="14.25">
      <c r="A83" s="308">
        <v>11</v>
      </c>
      <c r="B83" s="49" t="s">
        <v>69</v>
      </c>
      <c r="C83" s="49">
        <v>31700</v>
      </c>
      <c r="D83" s="39">
        <v>26005</v>
      </c>
      <c r="E83" s="75">
        <v>26005</v>
      </c>
      <c r="F83" s="39">
        <v>26005</v>
      </c>
      <c r="G83" s="40">
        <f t="shared" si="5"/>
        <v>100</v>
      </c>
      <c r="H83" s="41">
        <f t="shared" si="3"/>
        <v>100</v>
      </c>
      <c r="I83" s="58">
        <f t="shared" si="4"/>
        <v>82.03470031545741</v>
      </c>
      <c r="J83" s="3"/>
    </row>
    <row r="84" spans="1:10" ht="27">
      <c r="A84" s="309"/>
      <c r="B84" s="19" t="s">
        <v>70</v>
      </c>
      <c r="C84" s="27">
        <f>C83/C7</f>
        <v>22.01388888888889</v>
      </c>
      <c r="D84" s="271">
        <f>D83/D7</f>
        <v>24.078703703703702</v>
      </c>
      <c r="E84" s="27">
        <f>E83/E7</f>
        <v>24.078703703703702</v>
      </c>
      <c r="F84" s="271">
        <f>F83/F7</f>
        <v>24.25839552238806</v>
      </c>
      <c r="G84" s="16">
        <f t="shared" si="5"/>
        <v>100.74626865671644</v>
      </c>
      <c r="H84" s="17">
        <f t="shared" si="3"/>
        <v>100.74626865671644</v>
      </c>
      <c r="I84" s="60">
        <f t="shared" si="4"/>
        <v>110.19586609539056</v>
      </c>
      <c r="J84" s="3"/>
    </row>
    <row r="85" spans="1:10" ht="54" thickBot="1">
      <c r="A85" s="310"/>
      <c r="B85" s="59" t="s">
        <v>71</v>
      </c>
      <c r="C85" s="53">
        <f>C82/C83*100</f>
        <v>0</v>
      </c>
      <c r="D85" s="76">
        <f>D82/D83*100</f>
        <v>0</v>
      </c>
      <c r="E85" s="53">
        <f>E82/E83*100</f>
        <v>0</v>
      </c>
      <c r="F85" s="76">
        <f>F82/F83*100</f>
        <v>0</v>
      </c>
      <c r="G85" s="46" t="e">
        <f t="shared" si="5"/>
        <v>#DIV/0!</v>
      </c>
      <c r="H85" s="47" t="e">
        <f t="shared" si="3"/>
        <v>#DIV/0!</v>
      </c>
      <c r="I85" s="56" t="e">
        <f t="shared" si="4"/>
        <v>#DIV/0!</v>
      </c>
      <c r="J85" s="3"/>
    </row>
    <row r="86" spans="1:10" ht="27">
      <c r="A86" s="308">
        <v>12</v>
      </c>
      <c r="B86" s="57" t="s">
        <v>72</v>
      </c>
      <c r="C86" s="38">
        <v>24</v>
      </c>
      <c r="D86" s="136">
        <v>0</v>
      </c>
      <c r="E86" s="38">
        <v>1</v>
      </c>
      <c r="F86" s="136">
        <v>0</v>
      </c>
      <c r="G86" s="40">
        <f t="shared" si="5"/>
        <v>0</v>
      </c>
      <c r="H86" s="41" t="e">
        <f t="shared" si="3"/>
        <v>#DIV/0!</v>
      </c>
      <c r="I86" s="58">
        <f t="shared" si="4"/>
        <v>0</v>
      </c>
      <c r="J86" s="3"/>
    </row>
    <row r="87" spans="1:10" ht="40.5" thickBot="1">
      <c r="A87" s="310"/>
      <c r="B87" s="59" t="s">
        <v>73</v>
      </c>
      <c r="C87" s="55">
        <f>C86*1000/C7</f>
        <v>16.666666666666668</v>
      </c>
      <c r="D87" s="215">
        <f>D86*1000/D7</f>
        <v>0</v>
      </c>
      <c r="E87" s="175">
        <v>0</v>
      </c>
      <c r="F87" s="215">
        <f>F86*1000/F7</f>
        <v>0</v>
      </c>
      <c r="G87" s="46" t="e">
        <f t="shared" si="5"/>
        <v>#DIV/0!</v>
      </c>
      <c r="H87" s="47" t="e">
        <f t="shared" si="3"/>
        <v>#DIV/0!</v>
      </c>
      <c r="I87" s="56">
        <f t="shared" si="4"/>
        <v>0</v>
      </c>
      <c r="J87" s="3"/>
    </row>
    <row r="88" spans="1:10" ht="27">
      <c r="A88" s="308">
        <v>13</v>
      </c>
      <c r="B88" s="57" t="s">
        <v>74</v>
      </c>
      <c r="C88" s="38">
        <v>14</v>
      </c>
      <c r="D88" s="168">
        <v>23</v>
      </c>
      <c r="E88" s="38">
        <v>25</v>
      </c>
      <c r="F88" s="168">
        <v>24</v>
      </c>
      <c r="G88" s="40">
        <f t="shared" si="5"/>
        <v>96</v>
      </c>
      <c r="H88" s="41">
        <f t="shared" si="3"/>
        <v>104.34782608695652</v>
      </c>
      <c r="I88" s="58">
        <f t="shared" si="4"/>
        <v>171.42857142857142</v>
      </c>
      <c r="J88" s="3"/>
    </row>
    <row r="89" spans="1:10" ht="27">
      <c r="A89" s="309"/>
      <c r="B89" s="8" t="s">
        <v>75</v>
      </c>
      <c r="C89" s="6">
        <v>0</v>
      </c>
      <c r="D89" s="170">
        <v>0</v>
      </c>
      <c r="E89" s="6">
        <v>0</v>
      </c>
      <c r="F89" s="170">
        <v>0</v>
      </c>
      <c r="G89" s="16" t="e">
        <f t="shared" si="5"/>
        <v>#DIV/0!</v>
      </c>
      <c r="H89" s="17" t="e">
        <f t="shared" si="3"/>
        <v>#DIV/0!</v>
      </c>
      <c r="I89" s="60" t="e">
        <f t="shared" si="4"/>
        <v>#DIV/0!</v>
      </c>
      <c r="J89" s="3"/>
    </row>
    <row r="90" spans="1:10" ht="54" thickBot="1">
      <c r="A90" s="310"/>
      <c r="B90" s="59" t="s">
        <v>222</v>
      </c>
      <c r="C90" s="55">
        <v>0</v>
      </c>
      <c r="D90" s="215">
        <v>20</v>
      </c>
      <c r="E90" s="55">
        <v>20</v>
      </c>
      <c r="F90" s="215">
        <v>20</v>
      </c>
      <c r="G90" s="46">
        <f t="shared" si="5"/>
        <v>100</v>
      </c>
      <c r="H90" s="47">
        <f t="shared" si="3"/>
        <v>100</v>
      </c>
      <c r="I90" s="56" t="e">
        <f t="shared" si="4"/>
        <v>#DIV/0!</v>
      </c>
      <c r="J90" s="3"/>
    </row>
    <row r="91" spans="1:10" ht="50.25" customHeight="1">
      <c r="A91" s="308">
        <v>14</v>
      </c>
      <c r="B91" s="57" t="s">
        <v>77</v>
      </c>
      <c r="C91" s="38"/>
      <c r="D91" s="168">
        <v>622</v>
      </c>
      <c r="E91" s="38">
        <v>622</v>
      </c>
      <c r="F91" s="168">
        <v>622</v>
      </c>
      <c r="G91" s="40">
        <f t="shared" si="5"/>
        <v>100</v>
      </c>
      <c r="H91" s="41">
        <f t="shared" si="3"/>
        <v>100</v>
      </c>
      <c r="I91" s="58" t="e">
        <f t="shared" si="4"/>
        <v>#DIV/0!</v>
      </c>
      <c r="J91" s="3"/>
    </row>
    <row r="92" spans="1:10" ht="54" thickBot="1">
      <c r="A92" s="310"/>
      <c r="B92" s="59" t="s">
        <v>78</v>
      </c>
      <c r="C92" s="77">
        <f>C91/C7*100</f>
        <v>0</v>
      </c>
      <c r="D92" s="212">
        <f>D91/D7*100</f>
        <v>57.592592592592595</v>
      </c>
      <c r="E92" s="53">
        <f>E91/E7*100</f>
        <v>57.592592592592595</v>
      </c>
      <c r="F92" s="212">
        <f>F91/F7*100</f>
        <v>58.02238805970149</v>
      </c>
      <c r="G92" s="46">
        <f t="shared" si="5"/>
        <v>100.74626865671641</v>
      </c>
      <c r="H92" s="47">
        <f t="shared" si="3"/>
        <v>100.74626865671641</v>
      </c>
      <c r="I92" s="56" t="e">
        <f t="shared" si="4"/>
        <v>#DIV/0!</v>
      </c>
      <c r="J92" s="3"/>
    </row>
    <row r="93" spans="1:10" ht="14.25">
      <c r="A93" s="308">
        <v>15</v>
      </c>
      <c r="B93" s="49" t="s">
        <v>79</v>
      </c>
      <c r="C93" s="38">
        <v>16</v>
      </c>
      <c r="D93" s="173">
        <v>18</v>
      </c>
      <c r="E93" s="135">
        <v>18</v>
      </c>
      <c r="F93" s="173">
        <v>19</v>
      </c>
      <c r="G93" s="40">
        <f t="shared" si="5"/>
        <v>105.55555555555556</v>
      </c>
      <c r="H93" s="41">
        <f t="shared" si="3"/>
        <v>105.55555555555556</v>
      </c>
      <c r="I93" s="58">
        <f t="shared" si="4"/>
        <v>118.75</v>
      </c>
      <c r="J93" s="3"/>
    </row>
    <row r="94" spans="1:10" ht="14.25">
      <c r="A94" s="309"/>
      <c r="B94" s="7" t="s">
        <v>80</v>
      </c>
      <c r="C94" s="6">
        <v>16</v>
      </c>
      <c r="D94" s="171">
        <v>16</v>
      </c>
      <c r="E94" s="120">
        <v>18</v>
      </c>
      <c r="F94" s="171">
        <v>18</v>
      </c>
      <c r="G94" s="16">
        <f t="shared" si="5"/>
        <v>100</v>
      </c>
      <c r="H94" s="17">
        <f t="shared" si="3"/>
        <v>112.5</v>
      </c>
      <c r="I94" s="60">
        <f t="shared" si="4"/>
        <v>112.5</v>
      </c>
      <c r="J94" s="3"/>
    </row>
    <row r="95" spans="1:10" ht="14.25">
      <c r="A95" s="309"/>
      <c r="B95" s="22" t="s">
        <v>81</v>
      </c>
      <c r="C95" s="20">
        <f>C94/C93</f>
        <v>1</v>
      </c>
      <c r="D95" s="166">
        <f>D94/D93</f>
        <v>0.8888888888888888</v>
      </c>
      <c r="E95" s="274">
        <f>E94/E93</f>
        <v>1</v>
      </c>
      <c r="F95" s="166">
        <f>F94/F93</f>
        <v>0.9473684210526315</v>
      </c>
      <c r="G95" s="16">
        <f t="shared" si="5"/>
        <v>94.73684210526315</v>
      </c>
      <c r="H95" s="17">
        <f t="shared" si="3"/>
        <v>106.57894736842107</v>
      </c>
      <c r="I95" s="60">
        <f t="shared" si="4"/>
        <v>94.73684210526315</v>
      </c>
      <c r="J95" s="3"/>
    </row>
    <row r="96" spans="1:10" ht="39.75">
      <c r="A96" s="309"/>
      <c r="B96" s="8" t="s">
        <v>82</v>
      </c>
      <c r="C96" s="6">
        <v>0</v>
      </c>
      <c r="D96" s="137">
        <v>0</v>
      </c>
      <c r="E96" s="120">
        <v>0</v>
      </c>
      <c r="F96" s="137">
        <v>0</v>
      </c>
      <c r="G96" s="16" t="e">
        <f t="shared" si="5"/>
        <v>#DIV/0!</v>
      </c>
      <c r="H96" s="17" t="e">
        <f t="shared" si="3"/>
        <v>#DIV/0!</v>
      </c>
      <c r="I96" s="60" t="e">
        <f t="shared" si="4"/>
        <v>#DIV/0!</v>
      </c>
      <c r="J96" s="3"/>
    </row>
    <row r="97" spans="1:10" ht="39.75">
      <c r="A97" s="309"/>
      <c r="B97" s="19" t="s">
        <v>83</v>
      </c>
      <c r="C97" s="20">
        <f>C96/C93</f>
        <v>0</v>
      </c>
      <c r="D97" s="166">
        <f>D96/D93</f>
        <v>0</v>
      </c>
      <c r="E97" s="274">
        <f>E96/E93</f>
        <v>0</v>
      </c>
      <c r="F97" s="166">
        <f>F96/F93</f>
        <v>0</v>
      </c>
      <c r="G97" s="16" t="e">
        <f t="shared" si="5"/>
        <v>#DIV/0!</v>
      </c>
      <c r="H97" s="17" t="e">
        <f t="shared" si="3"/>
        <v>#DIV/0!</v>
      </c>
      <c r="I97" s="60" t="e">
        <f t="shared" si="4"/>
        <v>#DIV/0!</v>
      </c>
      <c r="J97" s="3"/>
    </row>
    <row r="98" spans="1:10" ht="31.5" customHeight="1">
      <c r="A98" s="309"/>
      <c r="B98" s="24" t="s">
        <v>84</v>
      </c>
      <c r="C98" s="28">
        <f>C93*100000/C7</f>
        <v>1111.111111111111</v>
      </c>
      <c r="D98" s="167">
        <f>D93*100000/D7</f>
        <v>1666.6666666666667</v>
      </c>
      <c r="E98" s="275">
        <v>0</v>
      </c>
      <c r="F98" s="167">
        <f>F93*100000/F7</f>
        <v>1772.3880597014925</v>
      </c>
      <c r="G98" s="16" t="e">
        <f t="shared" si="5"/>
        <v>#DIV/0!</v>
      </c>
      <c r="H98" s="17">
        <f t="shared" si="3"/>
        <v>106.34328358208955</v>
      </c>
      <c r="I98" s="60">
        <f t="shared" si="4"/>
        <v>159.51492537313433</v>
      </c>
      <c r="J98" s="3"/>
    </row>
    <row r="99" spans="1:10" ht="15" thickBot="1">
      <c r="A99" s="310"/>
      <c r="B99" s="44" t="s">
        <v>85</v>
      </c>
      <c r="C99" s="45">
        <v>0</v>
      </c>
      <c r="D99" s="273">
        <v>1</v>
      </c>
      <c r="E99" s="121">
        <v>0</v>
      </c>
      <c r="F99" s="273">
        <v>1</v>
      </c>
      <c r="G99" s="46" t="e">
        <f t="shared" si="5"/>
        <v>#DIV/0!</v>
      </c>
      <c r="H99" s="47">
        <f t="shared" si="3"/>
        <v>100</v>
      </c>
      <c r="I99" s="56" t="e">
        <f t="shared" si="4"/>
        <v>#DIV/0!</v>
      </c>
      <c r="J99" s="3"/>
    </row>
    <row r="100" spans="1:10" ht="27" thickBot="1">
      <c r="A100" s="78">
        <v>16</v>
      </c>
      <c r="B100" s="79" t="s">
        <v>86</v>
      </c>
      <c r="C100" s="80">
        <v>311.74</v>
      </c>
      <c r="D100" s="172">
        <v>527.39</v>
      </c>
      <c r="E100" s="276">
        <v>1162.5</v>
      </c>
      <c r="F100" s="172">
        <v>1053.7</v>
      </c>
      <c r="G100" s="81">
        <f t="shared" si="5"/>
        <v>90.64086021505376</v>
      </c>
      <c r="H100" s="82">
        <f t="shared" si="3"/>
        <v>199.79521796014336</v>
      </c>
      <c r="I100" s="83">
        <f t="shared" si="4"/>
        <v>338.0060306665811</v>
      </c>
      <c r="J100" s="3"/>
    </row>
    <row r="101" spans="1:10" ht="42.75" customHeight="1">
      <c r="A101" s="308">
        <v>17</v>
      </c>
      <c r="B101" s="57" t="s">
        <v>87</v>
      </c>
      <c r="C101" s="38">
        <v>0</v>
      </c>
      <c r="D101" s="173">
        <v>1783.4</v>
      </c>
      <c r="E101" s="38">
        <v>6221.5</v>
      </c>
      <c r="F101" s="173">
        <v>1783.4</v>
      </c>
      <c r="G101" s="40">
        <f t="shared" si="5"/>
        <v>28.66511291489191</v>
      </c>
      <c r="H101" s="41">
        <f t="shared" si="3"/>
        <v>100</v>
      </c>
      <c r="I101" s="58" t="e">
        <f t="shared" si="4"/>
        <v>#DIV/0!</v>
      </c>
      <c r="J101" s="3"/>
    </row>
    <row r="102" spans="1:10" ht="39" customHeight="1">
      <c r="A102" s="309"/>
      <c r="B102" s="8" t="s">
        <v>88</v>
      </c>
      <c r="C102" s="6">
        <v>0</v>
      </c>
      <c r="D102" s="170">
        <v>0</v>
      </c>
      <c r="E102" s="6">
        <v>0</v>
      </c>
      <c r="F102" s="170">
        <v>0</v>
      </c>
      <c r="G102" s="16" t="e">
        <f t="shared" si="5"/>
        <v>#DIV/0!</v>
      </c>
      <c r="H102" s="17" t="e">
        <f t="shared" si="3"/>
        <v>#DIV/0!</v>
      </c>
      <c r="I102" s="60" t="e">
        <f t="shared" si="4"/>
        <v>#DIV/0!</v>
      </c>
      <c r="J102" s="3"/>
    </row>
    <row r="103" spans="1:10" ht="40.5" customHeight="1" thickBot="1">
      <c r="A103" s="310"/>
      <c r="B103" s="59" t="s">
        <v>89</v>
      </c>
      <c r="C103" s="51" t="e">
        <f>C102/C101</f>
        <v>#DIV/0!</v>
      </c>
      <c r="D103" s="208">
        <f>D102/D101</f>
        <v>0</v>
      </c>
      <c r="E103" s="51">
        <f>E102/E101</f>
        <v>0</v>
      </c>
      <c r="F103" s="208">
        <f>F102/F101</f>
        <v>0</v>
      </c>
      <c r="G103" s="46" t="e">
        <f t="shared" si="5"/>
        <v>#DIV/0!</v>
      </c>
      <c r="H103" s="47" t="e">
        <f t="shared" si="3"/>
        <v>#DIV/0!</v>
      </c>
      <c r="I103" s="56" t="e">
        <f t="shared" si="4"/>
        <v>#DIV/0!</v>
      </c>
      <c r="J103" s="3"/>
    </row>
    <row r="104" spans="1:10" ht="53.25">
      <c r="A104" s="308">
        <v>18</v>
      </c>
      <c r="B104" s="57" t="s">
        <v>90</v>
      </c>
      <c r="C104" s="38">
        <v>1080</v>
      </c>
      <c r="D104" s="168">
        <v>1080</v>
      </c>
      <c r="E104" s="135">
        <v>1084</v>
      </c>
      <c r="F104" s="168">
        <v>1072</v>
      </c>
      <c r="G104" s="40">
        <f t="shared" si="5"/>
        <v>98.8929889298893</v>
      </c>
      <c r="H104" s="41">
        <f t="shared" si="3"/>
        <v>99.25925925925925</v>
      </c>
      <c r="I104" s="58">
        <f t="shared" si="4"/>
        <v>99.25925925925925</v>
      </c>
      <c r="J104" s="3"/>
    </row>
    <row r="105" spans="1:10" ht="54" thickBot="1">
      <c r="A105" s="310"/>
      <c r="B105" s="59" t="s">
        <v>91</v>
      </c>
      <c r="C105" s="84">
        <f>C104/C7</f>
        <v>0.75</v>
      </c>
      <c r="D105" s="85">
        <f>D104/D7</f>
        <v>1</v>
      </c>
      <c r="E105" s="277">
        <f>E104/E7</f>
        <v>1.0037037037037038</v>
      </c>
      <c r="F105" s="85">
        <f>F104/F7</f>
        <v>1</v>
      </c>
      <c r="G105" s="46">
        <f t="shared" si="5"/>
        <v>99.6309963099631</v>
      </c>
      <c r="H105" s="47">
        <f t="shared" si="3"/>
        <v>100</v>
      </c>
      <c r="I105" s="56">
        <f t="shared" si="4"/>
        <v>133.33333333333331</v>
      </c>
      <c r="J105" s="3"/>
    </row>
    <row r="106" spans="1:10" ht="39.75">
      <c r="A106" s="308">
        <v>19</v>
      </c>
      <c r="B106" s="57" t="s">
        <v>92</v>
      </c>
      <c r="C106" s="38">
        <v>31.2</v>
      </c>
      <c r="D106" s="168">
        <v>31.2</v>
      </c>
      <c r="E106" s="38">
        <v>31.2</v>
      </c>
      <c r="F106" s="168">
        <v>31.2</v>
      </c>
      <c r="G106" s="40">
        <f t="shared" si="5"/>
        <v>100</v>
      </c>
      <c r="H106" s="41">
        <f t="shared" si="3"/>
        <v>100</v>
      </c>
      <c r="I106" s="58">
        <f t="shared" si="4"/>
        <v>100</v>
      </c>
      <c r="J106" s="3"/>
    </row>
    <row r="107" spans="1:10" ht="61.5" customHeight="1">
      <c r="A107" s="309"/>
      <c r="B107" s="8" t="s">
        <v>93</v>
      </c>
      <c r="C107" s="6">
        <v>27.8</v>
      </c>
      <c r="D107" s="170">
        <v>15.6</v>
      </c>
      <c r="E107" s="6">
        <v>15.6</v>
      </c>
      <c r="F107" s="170">
        <v>15.6</v>
      </c>
      <c r="G107" s="16">
        <f t="shared" si="5"/>
        <v>100</v>
      </c>
      <c r="H107" s="17">
        <f t="shared" si="3"/>
        <v>100</v>
      </c>
      <c r="I107" s="60">
        <f t="shared" si="4"/>
        <v>56.11510791366906</v>
      </c>
      <c r="J107" s="3"/>
    </row>
    <row r="108" spans="1:10" ht="104.25" customHeight="1" thickBot="1">
      <c r="A108" s="310"/>
      <c r="B108" s="59" t="s">
        <v>94</v>
      </c>
      <c r="C108" s="84">
        <f>C107/C106</f>
        <v>0.8910256410256411</v>
      </c>
      <c r="D108" s="85">
        <f>D107/D106</f>
        <v>0.5</v>
      </c>
      <c r="E108" s="84">
        <f>E107/E106</f>
        <v>0.5</v>
      </c>
      <c r="F108" s="85">
        <f>F107/F106</f>
        <v>0.5</v>
      </c>
      <c r="G108" s="46">
        <f t="shared" si="5"/>
        <v>100</v>
      </c>
      <c r="H108" s="47">
        <f t="shared" si="3"/>
        <v>100</v>
      </c>
      <c r="I108" s="56">
        <f t="shared" si="4"/>
        <v>56.11510791366906</v>
      </c>
      <c r="J108" s="3"/>
    </row>
    <row r="109" spans="1:10" ht="27">
      <c r="A109" s="308">
        <v>20</v>
      </c>
      <c r="B109" s="57" t="s">
        <v>153</v>
      </c>
      <c r="C109" s="38">
        <v>41298</v>
      </c>
      <c r="D109" s="268">
        <v>43230.5</v>
      </c>
      <c r="E109" s="38">
        <v>43230</v>
      </c>
      <c r="F109" s="268">
        <v>43230.5</v>
      </c>
      <c r="G109" s="40">
        <f t="shared" si="5"/>
        <v>100.00115660421002</v>
      </c>
      <c r="H109" s="41">
        <f t="shared" si="3"/>
        <v>100</v>
      </c>
      <c r="I109" s="58">
        <f t="shared" si="4"/>
        <v>104.67940336093757</v>
      </c>
      <c r="J109" s="3"/>
    </row>
    <row r="110" spans="1:10" ht="53.25">
      <c r="A110" s="309"/>
      <c r="B110" s="8" t="s">
        <v>154</v>
      </c>
      <c r="C110" s="6">
        <v>12458</v>
      </c>
      <c r="D110" s="181">
        <v>884</v>
      </c>
      <c r="E110" s="6">
        <v>670.7</v>
      </c>
      <c r="F110" s="181">
        <v>884</v>
      </c>
      <c r="G110" s="16">
        <f t="shared" si="5"/>
        <v>131.802594304458</v>
      </c>
      <c r="H110" s="17">
        <f t="shared" si="3"/>
        <v>100</v>
      </c>
      <c r="I110" s="60">
        <f t="shared" si="4"/>
        <v>7.095842029218173</v>
      </c>
      <c r="J110" s="3"/>
    </row>
    <row r="111" spans="1:10" ht="66.75" thickBot="1">
      <c r="A111" s="310"/>
      <c r="B111" s="59" t="s">
        <v>95</v>
      </c>
      <c r="C111" s="84">
        <f>C110/C109</f>
        <v>0.3016610973897041</v>
      </c>
      <c r="D111" s="85">
        <f>D110/D109</f>
        <v>0.02044852592498352</v>
      </c>
      <c r="E111" s="85">
        <f>E110/E109</f>
        <v>0.0155146888734675</v>
      </c>
      <c r="F111" s="85">
        <f>F110/F109</f>
        <v>0.02044852592498352</v>
      </c>
      <c r="G111" s="46">
        <f t="shared" si="5"/>
        <v>131.80106988773483</v>
      </c>
      <c r="H111" s="47">
        <f t="shared" si="3"/>
        <v>100</v>
      </c>
      <c r="I111" s="56">
        <f t="shared" si="4"/>
        <v>6.7786420264084875</v>
      </c>
      <c r="J111" s="3"/>
    </row>
    <row r="112" spans="1:10" ht="40.5" thickBot="1">
      <c r="A112" s="308">
        <v>21</v>
      </c>
      <c r="B112" s="57" t="s">
        <v>103</v>
      </c>
      <c r="C112" s="38">
        <v>59</v>
      </c>
      <c r="D112" s="169">
        <v>42</v>
      </c>
      <c r="E112" s="38">
        <v>30</v>
      </c>
      <c r="F112" s="169">
        <v>42</v>
      </c>
      <c r="G112" s="40">
        <f t="shared" si="5"/>
        <v>140</v>
      </c>
      <c r="H112" s="41">
        <f t="shared" si="3"/>
        <v>100</v>
      </c>
      <c r="I112" s="58">
        <f t="shared" si="4"/>
        <v>71.1864406779661</v>
      </c>
      <c r="J112" s="3"/>
    </row>
    <row r="113" spans="1:10" ht="27">
      <c r="A113" s="309"/>
      <c r="B113" s="8" t="s">
        <v>96</v>
      </c>
      <c r="C113" s="6">
        <v>36</v>
      </c>
      <c r="D113" s="170">
        <v>42</v>
      </c>
      <c r="E113" s="38">
        <v>30</v>
      </c>
      <c r="F113" s="170">
        <v>42</v>
      </c>
      <c r="G113" s="16">
        <f t="shared" si="5"/>
        <v>140</v>
      </c>
      <c r="H113" s="17">
        <f t="shared" si="3"/>
        <v>100</v>
      </c>
      <c r="I113" s="60">
        <f t="shared" si="4"/>
        <v>116.66666666666667</v>
      </c>
      <c r="J113" s="3"/>
    </row>
    <row r="114" spans="1:10" ht="27" thickBot="1">
      <c r="A114" s="310"/>
      <c r="B114" s="59" t="s">
        <v>97</v>
      </c>
      <c r="C114" s="84">
        <f>C113/C112</f>
        <v>0.6101694915254238</v>
      </c>
      <c r="D114" s="85">
        <f>D113/D112</f>
        <v>1</v>
      </c>
      <c r="E114" s="84">
        <f>E113/E112</f>
        <v>1</v>
      </c>
      <c r="F114" s="85">
        <f>F113/F112</f>
        <v>1</v>
      </c>
      <c r="G114" s="46">
        <f t="shared" si="5"/>
        <v>100</v>
      </c>
      <c r="H114" s="47">
        <f t="shared" si="3"/>
        <v>100</v>
      </c>
      <c r="I114" s="56">
        <f t="shared" si="4"/>
        <v>163.88888888888889</v>
      </c>
      <c r="J114" s="3"/>
    </row>
    <row r="115" spans="1:10" ht="42" customHeight="1">
      <c r="A115" s="308">
        <v>22</v>
      </c>
      <c r="B115" s="57" t="s">
        <v>98</v>
      </c>
      <c r="C115" s="38">
        <v>10376</v>
      </c>
      <c r="D115" s="173">
        <v>10568</v>
      </c>
      <c r="E115" s="38">
        <v>13200</v>
      </c>
      <c r="F115" s="173">
        <v>10568</v>
      </c>
      <c r="G115" s="40">
        <f t="shared" si="5"/>
        <v>80.06060606060606</v>
      </c>
      <c r="H115" s="41">
        <f t="shared" si="3"/>
        <v>100</v>
      </c>
      <c r="I115" s="58">
        <f t="shared" si="4"/>
        <v>101.85042405551272</v>
      </c>
      <c r="J115" s="3"/>
    </row>
    <row r="116" spans="1:10" ht="53.25">
      <c r="A116" s="309"/>
      <c r="B116" s="8" t="s">
        <v>99</v>
      </c>
      <c r="C116" s="6"/>
      <c r="D116" s="171">
        <v>345</v>
      </c>
      <c r="E116" s="6">
        <v>500</v>
      </c>
      <c r="F116" s="171">
        <v>345</v>
      </c>
      <c r="G116" s="16">
        <f t="shared" si="5"/>
        <v>69</v>
      </c>
      <c r="H116" s="17">
        <f t="shared" si="3"/>
        <v>100</v>
      </c>
      <c r="I116" s="60" t="e">
        <f t="shared" si="4"/>
        <v>#DIV/0!</v>
      </c>
      <c r="J116" s="3"/>
    </row>
    <row r="117" spans="1:10" ht="66.75" thickBot="1">
      <c r="A117" s="310"/>
      <c r="B117" s="59" t="s">
        <v>100</v>
      </c>
      <c r="C117" s="84">
        <f>C116/C7</f>
        <v>0</v>
      </c>
      <c r="D117" s="85">
        <f>D116/D7</f>
        <v>0.3194444444444444</v>
      </c>
      <c r="E117" s="84">
        <f>E116/E7</f>
        <v>0.46296296296296297</v>
      </c>
      <c r="F117" s="85">
        <f>F116/F7</f>
        <v>0.3218283582089552</v>
      </c>
      <c r="G117" s="46">
        <f t="shared" si="5"/>
        <v>69.51492537313433</v>
      </c>
      <c r="H117" s="47">
        <f t="shared" si="3"/>
        <v>100.74626865671644</v>
      </c>
      <c r="I117" s="56" t="e">
        <f t="shared" si="4"/>
        <v>#DIV/0!</v>
      </c>
      <c r="J117" s="3"/>
    </row>
    <row r="118" spans="1:10" ht="48.75" customHeight="1">
      <c r="A118" s="308">
        <v>23</v>
      </c>
      <c r="B118" s="57" t="s">
        <v>101</v>
      </c>
      <c r="C118" s="38">
        <v>211</v>
      </c>
      <c r="D118" s="268">
        <v>480</v>
      </c>
      <c r="E118" s="38">
        <v>485</v>
      </c>
      <c r="F118" s="268">
        <v>480</v>
      </c>
      <c r="G118" s="40">
        <f t="shared" si="5"/>
        <v>98.96907216494846</v>
      </c>
      <c r="H118" s="41">
        <f t="shared" si="3"/>
        <v>100</v>
      </c>
      <c r="I118" s="58">
        <f t="shared" si="4"/>
        <v>227.48815165876778</v>
      </c>
      <c r="J118" s="3"/>
    </row>
    <row r="119" spans="1:10" ht="54" thickBot="1">
      <c r="A119" s="310"/>
      <c r="B119" s="59" t="s">
        <v>102</v>
      </c>
      <c r="C119" s="84">
        <f>C118/C7</f>
        <v>0.14652777777777778</v>
      </c>
      <c r="D119" s="85">
        <f>D118/D7</f>
        <v>0.4444444444444444</v>
      </c>
      <c r="E119" s="84">
        <f>E118/E7</f>
        <v>0.44907407407407407</v>
      </c>
      <c r="F119" s="85">
        <f>F118/F7</f>
        <v>0.44776119402985076</v>
      </c>
      <c r="G119" s="46">
        <f t="shared" si="5"/>
        <v>99.70764733035851</v>
      </c>
      <c r="H119" s="47">
        <f t="shared" si="3"/>
        <v>100.74626865671644</v>
      </c>
      <c r="I119" s="56">
        <f t="shared" si="4"/>
        <v>305.5810992431209</v>
      </c>
      <c r="J119" s="3"/>
    </row>
    <row r="120" spans="1:10" ht="14.2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4.25">
      <c r="A121" s="2"/>
      <c r="B121" s="2" t="s">
        <v>270</v>
      </c>
      <c r="C121" s="1"/>
      <c r="D121" s="1"/>
      <c r="E121" s="1"/>
      <c r="F121" s="1"/>
      <c r="G121" s="1"/>
      <c r="H121" s="1"/>
      <c r="I121" s="1"/>
      <c r="J121" s="3"/>
    </row>
    <row r="122" spans="1:10" ht="14.25">
      <c r="A122" s="2"/>
      <c r="B122" s="2" t="s">
        <v>150</v>
      </c>
      <c r="C122" s="1"/>
      <c r="D122" s="1"/>
      <c r="E122" s="1" t="s">
        <v>256</v>
      </c>
      <c r="F122" s="1"/>
      <c r="G122" s="1"/>
      <c r="H122" s="1"/>
      <c r="I122" s="1"/>
      <c r="J122" s="3"/>
    </row>
    <row r="123" spans="1:10" ht="14.25">
      <c r="A123" s="2"/>
      <c r="B123" s="2" t="s">
        <v>206</v>
      </c>
      <c r="C123" s="1"/>
      <c r="D123" s="1"/>
      <c r="E123" s="296"/>
      <c r="F123" s="296"/>
      <c r="G123" s="1"/>
      <c r="H123" s="1"/>
      <c r="I123" s="1"/>
      <c r="J123" s="3"/>
    </row>
    <row r="124" spans="1:10" ht="14.2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4.2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4.2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4.2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4.2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4.2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4.2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4.2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4.2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4.2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4.2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4.2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4.2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4.2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4.2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4.2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4.2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4.2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4.2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4.2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4.2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4.2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4.2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4.2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4.2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4.2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4.2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4.2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4.2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4.2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4.2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4.2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4.2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4.2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4.2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4.2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4.2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4.2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4.2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4.2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4.2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4.2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4.2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4.2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4.2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4.2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4.2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4.2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4.2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4.2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4.2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4.2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4.2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4.2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4.2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4.2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4.2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4.2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4.2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4.2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4.2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4.2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4.2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4.2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4.2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4.2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4.2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4.2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4.2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4.2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4.2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4.2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4.2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4.2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4.2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4.2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4.2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4.2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4.2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4.2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4.2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4.2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4.2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4.2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4.2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4.2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4.2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4.2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4.2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4.2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4.2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4.2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4.2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4.2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4.2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4.2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4.2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4.2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4.2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4.2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4.2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4.2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4.2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4.2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4.2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4.2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4.2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4.2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4.2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4.2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4.2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4.2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4.2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4.2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4.2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4.2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4.2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4.2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4.2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4.2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4.2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4.2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4.2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4.2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4.2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4.2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4.2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4.2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4.2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4.2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4.2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4.2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4.2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4.2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4.2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4.2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4.2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4.2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4.2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4.2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4.2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4.2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4.2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4.2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4.2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4.2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4.2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4.2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4.2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4.2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4.2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4.2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4.2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4.2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4.2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7:A10"/>
    <mergeCell ref="A11:A17"/>
    <mergeCell ref="A18:A19"/>
    <mergeCell ref="A20:A21"/>
    <mergeCell ref="A22:A23"/>
    <mergeCell ref="A24:A51"/>
    <mergeCell ref="A52:A53"/>
    <mergeCell ref="A54:A55"/>
    <mergeCell ref="A56:A78"/>
    <mergeCell ref="A79:A82"/>
    <mergeCell ref="A83:A85"/>
    <mergeCell ref="A86:A87"/>
    <mergeCell ref="A88:A90"/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Пользователь</cp:lastModifiedBy>
  <cp:lastPrinted>2024-01-09T05:07:56Z</cp:lastPrinted>
  <dcterms:created xsi:type="dcterms:W3CDTF">2013-01-21T06:24:04Z</dcterms:created>
  <dcterms:modified xsi:type="dcterms:W3CDTF">2024-04-05T03:04:54Z</dcterms:modified>
  <cp:category/>
  <cp:version/>
  <cp:contentType/>
  <cp:contentStatus/>
</cp:coreProperties>
</file>