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firstSheet="2" activeTab="7"/>
  </bookViews>
  <sheets>
    <sheet name="промышлен" sheetId="1" r:id="rId1"/>
    <sheet name="инвестиции" sheetId="2" r:id="rId2"/>
    <sheet name="хоз.суб.2019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<sst xmlns="http://schemas.openxmlformats.org/spreadsheetml/2006/main" count="1222" uniqueCount="297">
  <si>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</si>
  <si>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</si>
  <si>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</si>
  <si>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</si>
  <si>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</si>
  <si>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</si>
  <si>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</si>
  <si>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</si>
  <si>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</si>
  <si>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</si>
  <si>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</si>
  <si>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</si>
  <si>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</si>
  <si>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</si>
  <si>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</si>
  <si>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</si>
  <si>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</si>
  <si>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</si>
  <si>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</si>
  <si>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</si>
  <si>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</si>
  <si>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</si>
  <si>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</si>
  <si>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</si>
  <si>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</si>
  <si>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</si>
  <si>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</si>
  <si>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</si>
  <si>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</si>
  <si>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</si>
  <si>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</si>
  <si>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</si>
  <si>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</si>
  <si>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</si>
  <si>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</si>
  <si>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</si>
  <si>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</si>
  <si>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</si>
  <si>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</si>
  <si>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</si>
  <si>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</si>
  <si>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</si>
  <si>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</si>
  <si>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</si>
  <si>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</si>
  <si>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</si>
  <si>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</si>
  <si>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</si>
  <si>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</si>
  <si>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</si>
  <si>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</si>
  <si>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</si>
  <si>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</si>
  <si>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</si>
  <si>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</si>
  <si>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</si>
  <si>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</si>
  <si>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</si>
  <si>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</si>
  <si>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</si>
  <si>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</si>
  <si>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</si>
  <si>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</si>
  <si>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</si>
  <si>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</si>
  <si>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</si>
  <si>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</si>
  <si>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</si>
  <si>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</si>
  <si>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</si>
  <si>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</si>
  <si>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</si>
  <si>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</si>
  <si>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</si>
  <si>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</si>
  <si>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</si>
  <si>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</si>
  <si>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</si>
  <si>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</si>
  <si>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</si>
  <si>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</si>
  <si>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</si>
  <si>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</si>
  <si>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</si>
  <si>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</si>
  <si>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</si>
  <si>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</si>
  <si>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</si>
  <si>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</si>
  <si>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</si>
  <si>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</si>
  <si>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</si>
  <si>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</si>
  <si>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</si>
  <si>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</si>
  <si>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</si>
  <si>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</si>
  <si>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</si>
  <si>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</si>
  <si>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</si>
  <si>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</si>
  <si>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</si>
  <si>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</si>
  <si>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</si>
  <si>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</si>
  <si>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</si>
  <si>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</si>
  <si>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</si>
  <si>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</si>
  <si>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</si>
  <si>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</si>
  <si>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</si>
  <si>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</si>
  <si>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</si>
  <si>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</si>
  <si>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</si>
  <si>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</si>
  <si>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</si>
  <si>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</si>
  <si>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</si>
  <si>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</si>
  <si>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</si>
  <si>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</si>
  <si>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</si>
  <si>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</si>
  <si>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</si>
  <si>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</si>
  <si>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</si>
  <si>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</si>
  <si>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</si>
  <si>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</si>
  <si>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</si>
  <si>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</si>
  <si>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</si>
  <si>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</si>
  <si>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</si>
  <si>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</si>
  <si>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</si>
  <si>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</si>
  <si>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</si>
  <si>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</si>
  <si>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</si>
  <si>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</si>
  <si>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</si>
  <si>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</si>
  <si>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Промышленность</t>
  </si>
  <si>
    <t>Сельское хозяйство</t>
  </si>
  <si>
    <t>Связь и информатизация</t>
  </si>
  <si>
    <t>Торговля и потребительский рынок</t>
  </si>
  <si>
    <t>Итого занятых:</t>
  </si>
  <si>
    <t>Инвестиции</t>
  </si>
  <si>
    <t>Наименование</t>
  </si>
  <si>
    <t>итого:</t>
  </si>
  <si>
    <t>с/х предприятия</t>
  </si>
  <si>
    <t xml:space="preserve">Глава администрации </t>
  </si>
  <si>
    <t>МО "Усть-Киранское"</t>
  </si>
  <si>
    <t>Глава администрации _________________________</t>
  </si>
  <si>
    <t>Глава администрации __________________________  Е.А. Березовская</t>
  </si>
  <si>
    <t>мясные полуфабрикаты</t>
  </si>
  <si>
    <t>12. прочие (Шитиловка)</t>
  </si>
  <si>
    <t>ТОС РБ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</si>
  <si>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</si>
  <si>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</si>
  <si>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</si>
  <si>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9 мес. 2007г.</t>
  </si>
  <si>
    <t>полезные ископаемые т.</t>
  </si>
  <si>
    <t>-</t>
  </si>
  <si>
    <t>Глава администрации</t>
  </si>
  <si>
    <t>МО __________________</t>
  </si>
  <si>
    <t>________________</t>
  </si>
  <si>
    <t>_____________</t>
  </si>
  <si>
    <t>Ф.И.О.</t>
  </si>
  <si>
    <t>подпись</t>
  </si>
  <si>
    <t xml:space="preserve">полезные ископаемые 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</si>
  <si>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</si>
  <si>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</si>
  <si>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</si>
  <si>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</si>
  <si>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</si>
  <si>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</si>
  <si>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</si>
  <si>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Наименование предприятия</t>
  </si>
  <si>
    <t>Объем инвестиций</t>
  </si>
  <si>
    <t>Производи-тельность труда</t>
  </si>
  <si>
    <t>Численность занятых</t>
  </si>
  <si>
    <t>Средняя заработная плата</t>
  </si>
  <si>
    <t>Вид деятельности</t>
  </si>
  <si>
    <t xml:space="preserve">Глава МО "______________________________" </t>
  </si>
  <si>
    <t>_____________________подпись                           _______________________________ФИО</t>
  </si>
  <si>
    <t>МП</t>
  </si>
  <si>
    <t>Исп._________________________ФИО</t>
  </si>
  <si>
    <t>Тел._________________________</t>
  </si>
  <si>
    <t>е-mail.______________________</t>
  </si>
  <si>
    <t>12 мес. 2007г.</t>
  </si>
  <si>
    <t>Число субъектов малого и среднего предпринимательства в расчете на 10000 человек населения, ед.</t>
  </si>
  <si>
    <t xml:space="preserve">  "          "                                           2015 г.</t>
  </si>
  <si>
    <t xml:space="preserve">   "_____"  _________________  2015 года</t>
  </si>
  <si>
    <t>Администрация</t>
  </si>
  <si>
    <t>муниципальная</t>
  </si>
  <si>
    <t>управление</t>
  </si>
  <si>
    <t>СДК с.Усть-Киран</t>
  </si>
  <si>
    <t>услуги населению</t>
  </si>
  <si>
    <t>Библиотека</t>
  </si>
  <si>
    <t>СОШ И с.Усть-Киран</t>
  </si>
  <si>
    <t>образование</t>
  </si>
  <si>
    <t>МБДОУ сУсть-Киран</t>
  </si>
  <si>
    <t>СК Дурены,СК Бурдуны,СККиран,СККурорт-Киран</t>
  </si>
  <si>
    <t>ФАП с.Усть-Киран,Киран,Курорт-Киран.Дурены,Бурдуны</t>
  </si>
  <si>
    <t>республиканский</t>
  </si>
  <si>
    <t>Ветстанция</t>
  </si>
  <si>
    <t>федеральный</t>
  </si>
  <si>
    <t>Почта России с.Усть-Киран,Курорт-Киран,Киран</t>
  </si>
  <si>
    <t>Грязелечебница</t>
  </si>
  <si>
    <t>частная</t>
  </si>
  <si>
    <t>пекарня</t>
  </si>
  <si>
    <t>ИП Березовский В.В.</t>
  </si>
  <si>
    <t>КФХ Цыбденов С.П.</t>
  </si>
  <si>
    <t>животноводство</t>
  </si>
  <si>
    <t>КФХ Галсанов Б.Н.</t>
  </si>
  <si>
    <t>КФХ Воронцова А.С.</t>
  </si>
  <si>
    <t>КФХ Воронцова МА</t>
  </si>
  <si>
    <t>КФХ Чимбеев Б.В.</t>
  </si>
  <si>
    <t>ИП Будаев Ц-ДБ</t>
  </si>
  <si>
    <t>ИП Кутей Т.А.</t>
  </si>
  <si>
    <t>ИП Немчинова Т.Д.</t>
  </si>
  <si>
    <t>Гостевой двор "Бережок"</t>
  </si>
  <si>
    <t>КФХ 12</t>
  </si>
  <si>
    <t>ЛПХ</t>
  </si>
  <si>
    <t>итого занятых</t>
  </si>
  <si>
    <t xml:space="preserve">  </t>
  </si>
  <si>
    <t>полезные ископаемые, т.</t>
  </si>
  <si>
    <t>МО "Усть-Киранское" по состоянию на 01.04.2016г.</t>
  </si>
  <si>
    <t>А.Б-С.Будаев</t>
  </si>
  <si>
    <t>А.Б-С. Будаев</t>
  </si>
  <si>
    <t xml:space="preserve"> Глава администрации _________________________</t>
  </si>
  <si>
    <t>КФХ Нечаева Н.Т.</t>
  </si>
  <si>
    <t xml:space="preserve"> Глава администрации </t>
  </si>
  <si>
    <t>ИП "Березовский В.В."</t>
  </si>
  <si>
    <t>хлебобул.изд.</t>
  </si>
  <si>
    <t>Объем отгруженной продукции в натуральном выражении</t>
  </si>
  <si>
    <t>Объем продукции в тыс.руб</t>
  </si>
  <si>
    <t>12 мес. 2017г.</t>
  </si>
  <si>
    <t>12 мес.2016г./порог 12 мес 2017г.</t>
  </si>
  <si>
    <t>12 мес. 2017 г./ 12 мес 2016г.</t>
  </si>
  <si>
    <t>12 мес. 2017 г./ 12 мес 2007г.</t>
  </si>
  <si>
    <t>итого</t>
  </si>
  <si>
    <t>Порог на 2018 г.</t>
  </si>
  <si>
    <t>6 мес. 2018г.</t>
  </si>
  <si>
    <t>Факт за 2018 г.</t>
  </si>
  <si>
    <t>2018г.</t>
  </si>
  <si>
    <t xml:space="preserve">  "          "                                           2018 г.</t>
  </si>
  <si>
    <t>6 мес.2018г.</t>
  </si>
  <si>
    <t>Показатели по промышленности за 6 мес 2018г. МО " Усть-Киранское"</t>
  </si>
  <si>
    <t>ИП Кожевникова Е.А.</t>
  </si>
  <si>
    <t>9 мес. 2018г.</t>
  </si>
  <si>
    <t>КФХ Чибаков Б.</t>
  </si>
  <si>
    <t>МО "Усть-Киранское" Кяхтинского района за  2018 год</t>
  </si>
  <si>
    <t>Факт за 2017</t>
  </si>
  <si>
    <t xml:space="preserve">МО «Усть-Киранское» Кяхтинского района за 2018 г. </t>
  </si>
  <si>
    <t>"____" _______________2018г.</t>
  </si>
  <si>
    <t xml:space="preserve">МО «Усть-Киранское" Кяхтинского района за   2019г. </t>
  </si>
  <si>
    <t>МО "Усть-Киранское" по состоянию на 01.01.2019г.</t>
  </si>
  <si>
    <t>КФХ Красноярова Е.А.</t>
  </si>
  <si>
    <t>МО "Усть-Киранское" Кяхтинского района за  1 квартал 2019 год</t>
  </si>
  <si>
    <t>3 мес. 2018г.</t>
  </si>
  <si>
    <t>Порог на 2019 г.</t>
  </si>
  <si>
    <t>3 мес. 2019г.</t>
  </si>
  <si>
    <t xml:space="preserve">МО «Усть-Киранское» Кяхтинского района за 1 квартал 2019 г. </t>
  </si>
  <si>
    <t>"____" _______________2019г.</t>
  </si>
  <si>
    <t>Факт за 2019 г.</t>
  </si>
  <si>
    <t>3 мес.2018г./порог 3 мес 2019г.</t>
  </si>
  <si>
    <t>3 мес. 2018 г./ 3 мес 2019г.</t>
  </si>
  <si>
    <t>3 мес. 2019 г./ 3 мес 2007г.</t>
  </si>
  <si>
    <t xml:space="preserve">  "          "                                           2019 г.</t>
  </si>
  <si>
    <t>МО "Усть-Киранское" Кяхтинского района за  1-ое полугодие 2019 год</t>
  </si>
  <si>
    <t>6 мес. 2019г.</t>
  </si>
  <si>
    <t>6 мес.2019 г./порог 6 мес 2019г.</t>
  </si>
  <si>
    <t>6 мес. 2019 г./ 6 мес 2018г.</t>
  </si>
  <si>
    <t>6 мес. 2019 г./ 6 мес 2007г.</t>
  </si>
  <si>
    <t>МО «Усть-Киранское» Кяхтинского района за 6 месяцев 2019г.</t>
  </si>
  <si>
    <t>МО "Усть-Киранское" Кяхтинского района за  9 месяцев 2019 год</t>
  </si>
  <si>
    <t>9 мес. 2019г.</t>
  </si>
  <si>
    <t>9 мес. 2019 г./ 9 мес 2018г.</t>
  </si>
  <si>
    <t>9 мес. 2019 г./ 9 мес 2007г.</t>
  </si>
  <si>
    <t>9 мес.2098 г./порог 9 мес 2007г.</t>
  </si>
  <si>
    <t xml:space="preserve">МО «Усть-Киранское» Кяхтинского района за 9 мес 2019 г. </t>
  </si>
  <si>
    <t>"       "                           2019г.</t>
  </si>
  <si>
    <t>2019г.</t>
  </si>
  <si>
    <t>ТОС район</t>
  </si>
  <si>
    <t>материнский капитал</t>
  </si>
  <si>
    <t>прогрЕдиновр денежная выплата</t>
  </si>
  <si>
    <t>на приобр жил помещ многодет. Семьям</t>
  </si>
  <si>
    <t>грант КФХ " Арсентьев" на закуп скота</t>
  </si>
  <si>
    <t>с/х техники</t>
  </si>
  <si>
    <t>УСОШИ(огоражив.школы,видионаб</t>
  </si>
  <si>
    <t>формир . Комф.гор.среды(вагон)</t>
  </si>
  <si>
    <t>не исследовалась Бурдуны, с.Киран, с.Дурёны, с.Курорт-Киран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</si>
</sst>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а.&quot;;\-#,##0&quot;а.&quot;"/>
    <numFmt numFmtId="173" formatCode="#,##0&quot;а.&quot;;[Red]\-#,##0&quot;а.&quot;"/>
    <numFmt numFmtId="174" formatCode="#,##0.00&quot;а.&quot;;\-#,##0.00&quot;а.&quot;"/>
    <numFmt numFmtId="175" formatCode="#,##0.00&quot;а.&quot;;[Red]\-#,##0.00&quot;а.&quot;"/>
    <numFmt numFmtId="176" formatCode="_-* #,##0&quot;а.&quot;_-;\-* #,##0&quot;а.&quot;_-;_-* &quot;-&quot;&quot;а.&quot;_-;_-@_-"/>
    <numFmt numFmtId="177" formatCode="_-* #,##0_а_._-;\-* #,##0_а_._-;_-* &quot;-&quot;_а_._-;_-@_-"/>
    <numFmt numFmtId="178" formatCode="_-* #,##0.00&quot;а.&quot;_-;\-* #,##0.00&quot;а.&quot;_-;_-* &quot;-&quot;??&quot;а.&quot;_-;_-@_-"/>
    <numFmt numFmtId="179" formatCode="_-* #,##0.00_а_._-;\-* #,##0.00_а_._-;_-* &quot;-&quot;??_а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%"/>
    <numFmt numFmtId="190" formatCode="0.00000"/>
    <numFmt numFmtId="191" formatCode="0.000000"/>
    <numFmt numFmtId="192" formatCode="0.0000"/>
    <numFmt numFmtId="193" formatCode="0.000"/>
    <numFmt numFmtId="194" formatCode="0.0000000"/>
    <numFmt numFmtId="19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2" fontId="3" fillId="4" borderId="10" xfId="0" applyNumberFormat="1" applyFont="1" applyFill="1" applyBorder="1" applyAlignment="1">
      <alignment/>
    </xf>
    <xf numFmtId="184" fontId="3" fillId="4" borderId="10" xfId="0" applyNumberFormat="1" applyFont="1" applyFill="1" applyBorder="1" applyAlignment="1">
      <alignment/>
    </xf>
    <xf numFmtId="184" fontId="3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0" fontId="3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0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4" fontId="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84" fontId="4" fillId="33" borderId="10" xfId="0" applyNumberFormat="1" applyFont="1" applyFill="1" applyBorder="1" applyAlignment="1">
      <alignment/>
    </xf>
    <xf numFmtId="184" fontId="6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184" fontId="3" fillId="3" borderId="10" xfId="0" applyNumberFormat="1" applyFont="1" applyFill="1" applyBorder="1" applyAlignment="1">
      <alignment/>
    </xf>
    <xf numFmtId="184" fontId="8" fillId="3" borderId="10" xfId="0" applyNumberFormat="1" applyFont="1" applyFill="1" applyBorder="1" applyAlignment="1">
      <alignment/>
    </xf>
    <xf numFmtId="184" fontId="9" fillId="3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4" borderId="12" xfId="0" applyNumberFormat="1" applyFont="1" applyFill="1" applyBorder="1" applyAlignment="1">
      <alignment/>
    </xf>
    <xf numFmtId="184" fontId="3" fillId="4" borderId="12" xfId="0" applyNumberFormat="1" applyFont="1" applyFill="1" applyBorder="1" applyAlignment="1">
      <alignment/>
    </xf>
    <xf numFmtId="184" fontId="12" fillId="4" borderId="13" xfId="0" applyNumberFormat="1" applyFont="1" applyFill="1" applyBorder="1" applyAlignment="1">
      <alignment/>
    </xf>
    <xf numFmtId="184" fontId="12" fillId="4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4" borderId="15" xfId="0" applyNumberFormat="1" applyFont="1" applyFill="1" applyBorder="1" applyAlignment="1">
      <alignment/>
    </xf>
    <xf numFmtId="184" fontId="3" fillId="4" borderId="15" xfId="0" applyNumberFormat="1" applyFont="1" applyFill="1" applyBorder="1" applyAlignment="1">
      <alignment/>
    </xf>
    <xf numFmtId="184" fontId="12" fillId="4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3" borderId="15" xfId="0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10" fontId="8" fillId="33" borderId="15" xfId="0" applyNumberFormat="1" applyFont="1" applyFill="1" applyBorder="1" applyAlignment="1">
      <alignment/>
    </xf>
    <xf numFmtId="10" fontId="9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184" fontId="3" fillId="33" borderId="15" xfId="0" applyNumberFormat="1" applyFont="1" applyFill="1" applyBorder="1" applyAlignment="1">
      <alignment/>
    </xf>
    <xf numFmtId="184" fontId="8" fillId="33" borderId="15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3" borderId="15" xfId="0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184" fontId="3" fillId="4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84" fontId="3" fillId="4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184" fontId="9" fillId="33" borderId="15" xfId="0" applyNumberFormat="1" applyFont="1" applyFill="1" applyBorder="1" applyAlignment="1">
      <alignment/>
    </xf>
    <xf numFmtId="184" fontId="3" fillId="4" borderId="14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184" fontId="3" fillId="3" borderId="15" xfId="0" applyNumberFormat="1" applyFont="1" applyFill="1" applyBorder="1" applyAlignment="1">
      <alignment/>
    </xf>
    <xf numFmtId="184" fontId="8" fillId="3" borderId="15" xfId="0" applyNumberFormat="1" applyFont="1" applyFill="1" applyBorder="1" applyAlignment="1">
      <alignment/>
    </xf>
    <xf numFmtId="184" fontId="9" fillId="3" borderId="15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184" fontId="3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84" fontId="9" fillId="33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84" fontId="14" fillId="33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" fontId="8" fillId="33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4" borderId="18" xfId="0" applyNumberFormat="1" applyFont="1" applyFill="1" applyBorder="1" applyAlignment="1">
      <alignment/>
    </xf>
    <xf numFmtId="184" fontId="3" fillId="4" borderId="18" xfId="0" applyNumberFormat="1" applyFont="1" applyFill="1" applyBorder="1" applyAlignment="1">
      <alignment/>
    </xf>
    <xf numFmtId="184" fontId="3" fillId="4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3" borderId="15" xfId="58" applyFont="1" applyFill="1" applyBorder="1" applyAlignment="1">
      <alignment/>
    </xf>
    <xf numFmtId="9" fontId="8" fillId="33" borderId="15" xfId="58" applyFont="1" applyFill="1" applyBorder="1" applyAlignment="1">
      <alignment/>
    </xf>
    <xf numFmtId="9" fontId="12" fillId="33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4" borderId="10" xfId="0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center"/>
    </xf>
    <xf numFmtId="1" fontId="3" fillId="33" borderId="15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27" xfId="0" applyFill="1" applyBorder="1" applyAlignment="1">
      <alignment/>
    </xf>
    <xf numFmtId="0" fontId="0" fillId="34" borderId="28" xfId="0" applyFill="1" applyBorder="1" applyAlignment="1">
      <alignment/>
    </xf>
    <xf numFmtId="184" fontId="8" fillId="0" borderId="18" xfId="0" applyNumberFormat="1" applyFont="1" applyBorder="1" applyAlignment="1">
      <alignment/>
    </xf>
    <xf numFmtId="9" fontId="23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84" fontId="3" fillId="36" borderId="18" xfId="0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36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871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8714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96</xdr:row>
      <xdr:rowOff>161925</xdr:rowOff>
    </xdr:from>
    <xdr:to>
      <xdr:col>0</xdr:col>
      <xdr:colOff>428625</xdr:colOff>
      <xdr:row>96</xdr:row>
      <xdr:rowOff>161925</xdr:rowOff>
    </xdr:to>
    <xdr:sp>
      <xdr:nvSpPr>
        <xdr:cNvPr id="1" name="Прямая соединительная линия 5"/>
        <xdr:cNvSpPr>
          <a:spLocks/>
        </xdr:cNvSpPr>
      </xdr:nvSpPr>
      <xdr:spPr>
        <a:xfrm>
          <a:off x="161925" y="17954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96</xdr:row>
      <xdr:rowOff>161925</xdr:rowOff>
    </xdr:from>
    <xdr:to>
      <xdr:col>0</xdr:col>
      <xdr:colOff>1524000</xdr:colOff>
      <xdr:row>96</xdr:row>
      <xdr:rowOff>161925</xdr:rowOff>
    </xdr:to>
    <xdr:sp>
      <xdr:nvSpPr>
        <xdr:cNvPr id="2" name="Прямая соединительная линия 6"/>
        <xdr:cNvSpPr>
          <a:spLocks/>
        </xdr:cNvSpPr>
      </xdr:nvSpPr>
      <xdr:spPr>
        <a:xfrm flipV="1">
          <a:off x="581025" y="17954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161925</xdr:rowOff>
    </xdr:from>
    <xdr:to>
      <xdr:col>0</xdr:col>
      <xdr:colOff>428625</xdr:colOff>
      <xdr:row>96</xdr:row>
      <xdr:rowOff>161925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161925" y="17954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96</xdr:row>
      <xdr:rowOff>161925</xdr:rowOff>
    </xdr:from>
    <xdr:to>
      <xdr:col>0</xdr:col>
      <xdr:colOff>1524000</xdr:colOff>
      <xdr:row>96</xdr:row>
      <xdr:rowOff>161925</xdr:rowOff>
    </xdr:to>
    <xdr:sp>
      <xdr:nvSpPr>
        <xdr:cNvPr id="4" name="Прямая соединительная линия 8"/>
        <xdr:cNvSpPr>
          <a:spLocks/>
        </xdr:cNvSpPr>
      </xdr:nvSpPr>
      <xdr:spPr>
        <a:xfrm flipV="1">
          <a:off x="581025" y="17954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58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5856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6;&#1080;&#1082;&#1072;&#1090;&#1086;&#1088;&#1099;%20&#1087;&#1086;%20&#1087;&#1086;&#1089;&#1077;&#1083;&#1077;&#1085;&#1080;&#1103;&#1084;\2014\&#1076;&#1072;&#1085;&#1085;&#1099;&#1077;%20&#1087;&#1086;&#1089;&#1077;&#1083;&#1077;&#1085;&#1080;&#1077;%20(&#1053;&#1045;%20&#1057;&#1042;&#1045;&#1056;&#1045;&#1053;&#1053;&#1067;&#1045;)\&#1048;&#1085;&#1076;&#1080;&#1082;&#1072;&#1090;&#1086;&#1088;%20&#1052;&#1054;%20&#1059;&#1089;&#1090;&#1100;-&#1050;&#1080;&#1088;&#1072;&#1085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ышлен"/>
      <sheetName val="инвестиции"/>
      <sheetName val="инвестиции 2014"/>
      <sheetName val="хоз.суб.2014"/>
      <sheetName val="1 квартал"/>
      <sheetName val="1 вал.прод."/>
      <sheetName val="2 квартал"/>
      <sheetName val="2 вал.прод"/>
      <sheetName val="3 квартал"/>
      <sheetName val="3 вал.прод"/>
      <sheetName val="4 квартал"/>
      <sheetName val="4 вал.прод"/>
    </sheetNames>
    <sheetDataSet>
      <sheetData sheetId="11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140625" style="0" customWidth="1"/>
    <col min="2" max="2" width="32.281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12.421875" style="0" customWidth="1"/>
    <col min="7" max="7" width="12.8515625" style="0" customWidth="1"/>
    <col min="8" max="8" width="13.421875" style="0" customWidth="1"/>
    <col min="9" max="9" width="22.421875" style="0" customWidth="1"/>
  </cols>
  <sheetData>
    <row r="3" spans="2:3" ht="15">
      <c r="B3" t="s">
        <v>252</v>
      </c>
      <c r="C3" t="s">
        <v>251</v>
      </c>
    </row>
    <row r="5" spans="1:9" s="181" customFormat="1" ht="75">
      <c r="A5" s="162" t="s">
        <v>1</v>
      </c>
      <c r="B5" s="162" t="s">
        <v>181</v>
      </c>
      <c r="C5" s="180" t="s">
        <v>239</v>
      </c>
      <c r="D5" s="180" t="s">
        <v>240</v>
      </c>
      <c r="E5" s="162" t="s">
        <v>182</v>
      </c>
      <c r="F5" s="162" t="s">
        <v>183</v>
      </c>
      <c r="G5" s="162" t="s">
        <v>184</v>
      </c>
      <c r="H5" s="180" t="s">
        <v>185</v>
      </c>
      <c r="I5" s="162" t="s">
        <v>186</v>
      </c>
    </row>
    <row r="6" spans="1:9" ht="15">
      <c r="A6" s="182">
        <v>1</v>
      </c>
      <c r="B6" s="163" t="s">
        <v>237</v>
      </c>
      <c r="C6" s="163"/>
      <c r="D6" s="163"/>
      <c r="E6" s="163"/>
      <c r="F6" s="179" t="e">
        <f>C6/G6</f>
        <v>#DIV/0!</v>
      </c>
      <c r="G6" s="163"/>
      <c r="H6" s="163"/>
      <c r="I6" s="163"/>
    </row>
    <row r="7" spans="1:9" ht="15">
      <c r="A7" s="182">
        <v>2</v>
      </c>
      <c r="B7" s="163" t="s">
        <v>238</v>
      </c>
      <c r="C7" s="163">
        <v>12</v>
      </c>
      <c r="D7" s="163">
        <v>924</v>
      </c>
      <c r="E7" s="163">
        <v>0</v>
      </c>
      <c r="F7" s="179">
        <f aca="true" t="shared" si="0" ref="F7:F13">C7/G7</f>
        <v>6</v>
      </c>
      <c r="G7" s="163">
        <v>2</v>
      </c>
      <c r="H7" s="163">
        <v>10000</v>
      </c>
      <c r="I7" s="163"/>
    </row>
    <row r="8" spans="1:9" ht="15">
      <c r="A8" s="182"/>
      <c r="B8" s="163"/>
      <c r="C8" s="163"/>
      <c r="D8" s="163"/>
      <c r="E8" s="163"/>
      <c r="F8" s="179"/>
      <c r="G8" s="163"/>
      <c r="H8" s="163"/>
      <c r="I8" s="163"/>
    </row>
    <row r="9" spans="1:9" ht="15">
      <c r="A9" s="182">
        <v>4</v>
      </c>
      <c r="B9" s="163"/>
      <c r="C9" s="163"/>
      <c r="D9" s="163"/>
      <c r="E9" s="163"/>
      <c r="F9" s="179" t="e">
        <f t="shared" si="0"/>
        <v>#DIV/0!</v>
      </c>
      <c r="G9" s="163"/>
      <c r="H9" s="163"/>
      <c r="I9" s="163"/>
    </row>
    <row r="10" spans="1:9" ht="15">
      <c r="A10" s="182">
        <v>5</v>
      </c>
      <c r="B10" s="163"/>
      <c r="C10" s="163"/>
      <c r="D10" s="163"/>
      <c r="E10" s="163"/>
      <c r="F10" s="179" t="e">
        <f t="shared" si="0"/>
        <v>#DIV/0!</v>
      </c>
      <c r="G10" s="163"/>
      <c r="H10" s="163"/>
      <c r="I10" s="163"/>
    </row>
    <row r="11" spans="1:9" ht="15">
      <c r="A11" s="182">
        <v>6</v>
      </c>
      <c r="B11" s="163"/>
      <c r="C11" s="163"/>
      <c r="D11" s="163"/>
      <c r="E11" s="163"/>
      <c r="F11" s="179" t="e">
        <f t="shared" si="0"/>
        <v>#DIV/0!</v>
      </c>
      <c r="G11" s="163"/>
      <c r="H11" s="163"/>
      <c r="I11" s="163"/>
    </row>
    <row r="12" spans="1:9" ht="15">
      <c r="A12" s="182">
        <v>7</v>
      </c>
      <c r="B12" s="163"/>
      <c r="C12" s="163"/>
      <c r="D12" s="163"/>
      <c r="E12" s="163"/>
      <c r="F12" s="179" t="e">
        <f t="shared" si="0"/>
        <v>#DIV/0!</v>
      </c>
      <c r="G12" s="163"/>
      <c r="H12" s="163"/>
      <c r="I12" s="163"/>
    </row>
    <row r="13" spans="1:9" ht="15">
      <c r="A13" s="163"/>
      <c r="B13" s="163"/>
      <c r="C13" s="163"/>
      <c r="D13" s="163"/>
      <c r="E13" s="163"/>
      <c r="F13" s="179" t="e">
        <f t="shared" si="0"/>
        <v>#DIV/0!</v>
      </c>
      <c r="G13" s="163"/>
      <c r="H13" s="163"/>
      <c r="I13" s="163"/>
    </row>
    <row r="16" spans="2:4" ht="15">
      <c r="B16" t="s">
        <v>187</v>
      </c>
      <c r="D16" t="s">
        <v>188</v>
      </c>
    </row>
    <row r="18" ht="15">
      <c r="D18" t="s">
        <v>189</v>
      </c>
    </row>
    <row r="20" ht="15">
      <c r="B20" t="s">
        <v>190</v>
      </c>
    </row>
    <row r="21" ht="15">
      <c r="B21" t="s">
        <v>191</v>
      </c>
    </row>
    <row r="22" ht="15">
      <c r="B2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8"/>
  <sheetViews>
    <sheetView zoomScalePageLayoutView="0" workbookViewId="0" topLeftCell="A1">
      <selection activeCell="E94" sqref="E94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  <col min="11" max="11" width="3.140625" style="0" customWidth="1"/>
  </cols>
  <sheetData>
    <row r="1" spans="1:9" ht="15">
      <c r="A1" s="236"/>
      <c r="B1" s="218"/>
      <c r="C1" s="218"/>
      <c r="D1" s="218"/>
      <c r="E1" s="218"/>
      <c r="F1" s="218"/>
      <c r="G1" s="218"/>
      <c r="H1" s="218"/>
      <c r="I1" s="218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256</v>
      </c>
      <c r="B3" s="238"/>
      <c r="C3" s="238"/>
      <c r="D3" s="238"/>
      <c r="E3" s="238"/>
      <c r="F3" s="238"/>
      <c r="G3" s="238"/>
      <c r="H3" s="238"/>
      <c r="I3" s="238"/>
    </row>
    <row r="5" spans="1:9" ht="30" customHeight="1">
      <c r="A5" s="239" t="s">
        <v>1</v>
      </c>
      <c r="B5" s="241" t="s">
        <v>2</v>
      </c>
      <c r="C5" s="4" t="s">
        <v>3</v>
      </c>
      <c r="D5" s="11" t="s">
        <v>257</v>
      </c>
      <c r="E5" s="11" t="s">
        <v>246</v>
      </c>
      <c r="F5" s="4" t="s">
        <v>248</v>
      </c>
      <c r="G5" s="17" t="s">
        <v>4</v>
      </c>
      <c r="H5" s="17" t="s">
        <v>4</v>
      </c>
      <c r="I5" s="18" t="s">
        <v>4</v>
      </c>
    </row>
    <row r="6" spans="1:9" ht="46.5" thickBot="1">
      <c r="A6" s="240"/>
      <c r="B6" s="242"/>
      <c r="C6" s="46" t="s">
        <v>193</v>
      </c>
      <c r="D6" s="47" t="s">
        <v>241</v>
      </c>
      <c r="E6" s="47" t="s">
        <v>241</v>
      </c>
      <c r="F6" s="46" t="s">
        <v>241</v>
      </c>
      <c r="G6" s="48" t="s">
        <v>242</v>
      </c>
      <c r="H6" s="48" t="s">
        <v>243</v>
      </c>
      <c r="I6" s="49" t="s">
        <v>244</v>
      </c>
    </row>
    <row r="7" spans="1:9" ht="26.25">
      <c r="A7" s="227">
        <v>1</v>
      </c>
      <c r="B7" s="50" t="s">
        <v>5</v>
      </c>
      <c r="C7" s="51">
        <v>1783</v>
      </c>
      <c r="D7" s="52">
        <v>1618</v>
      </c>
      <c r="E7" s="52">
        <v>1618</v>
      </c>
      <c r="F7" s="53">
        <v>1502</v>
      </c>
      <c r="G7" s="54">
        <f>F7/E7*100</f>
        <v>92.83065512978986</v>
      </c>
      <c r="H7" s="55">
        <f>F7/D7*100</f>
        <v>92.83065512978986</v>
      </c>
      <c r="I7" s="56">
        <f>F7/C7*100</f>
        <v>84.24004486819966</v>
      </c>
    </row>
    <row r="8" spans="1:9" ht="15">
      <c r="A8" s="229"/>
      <c r="B8" s="7" t="s">
        <v>6</v>
      </c>
      <c r="C8" s="6">
        <v>6</v>
      </c>
      <c r="D8" s="10">
        <v>-1</v>
      </c>
      <c r="E8" s="10">
        <v>3</v>
      </c>
      <c r="F8" s="6">
        <v>-8</v>
      </c>
      <c r="G8" s="19">
        <f>F8/E8*100</f>
        <v>-266.66666666666663</v>
      </c>
      <c r="H8" s="20">
        <f aca="true" t="shared" si="0" ref="H8:H74">F8/D8*100</f>
        <v>800</v>
      </c>
      <c r="I8" s="57">
        <f aca="true" t="shared" si="1" ref="I8:I74">F8/C8*100</f>
        <v>-133.33333333333331</v>
      </c>
    </row>
    <row r="9" spans="1:10" ht="15">
      <c r="A9" s="229"/>
      <c r="B9" s="39" t="s">
        <v>106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  <c r="J9" s="183"/>
    </row>
    <row r="10" spans="1:10" ht="15.75" thickBot="1">
      <c r="A10" s="228"/>
      <c r="B10" s="58" t="s">
        <v>7</v>
      </c>
      <c r="C10" s="59">
        <v>6</v>
      </c>
      <c r="D10" s="60">
        <v>5</v>
      </c>
      <c r="E10" s="60">
        <v>4</v>
      </c>
      <c r="F10" s="59">
        <v>-8</v>
      </c>
      <c r="G10" s="61">
        <f aca="true" t="shared" si="2" ref="G10:G75">F10/E10*100</f>
        <v>-200</v>
      </c>
      <c r="H10" s="62">
        <f t="shared" si="0"/>
        <v>-160</v>
      </c>
      <c r="I10" s="63">
        <f t="shared" si="1"/>
        <v>-133.33333333333331</v>
      </c>
      <c r="J10" s="183"/>
    </row>
    <row r="11" spans="1:10" ht="15">
      <c r="A11" s="227">
        <v>2</v>
      </c>
      <c r="B11" s="64" t="s">
        <v>8</v>
      </c>
      <c r="C11" s="51">
        <v>1026</v>
      </c>
      <c r="D11" s="52">
        <v>1087</v>
      </c>
      <c r="E11" s="197">
        <v>1087</v>
      </c>
      <c r="F11" s="197">
        <v>1080</v>
      </c>
      <c r="G11" s="54">
        <f t="shared" si="2"/>
        <v>99.35602575896965</v>
      </c>
      <c r="H11" s="55">
        <f t="shared" si="0"/>
        <v>99.35602575896965</v>
      </c>
      <c r="I11" s="56">
        <f t="shared" si="1"/>
        <v>105.26315789473684</v>
      </c>
      <c r="J11" s="183"/>
    </row>
    <row r="12" spans="1:10" ht="15">
      <c r="A12" s="229"/>
      <c r="B12" s="7" t="s">
        <v>9</v>
      </c>
      <c r="C12" s="6">
        <v>873</v>
      </c>
      <c r="D12" s="10">
        <v>1006</v>
      </c>
      <c r="E12" s="10">
        <v>1006</v>
      </c>
      <c r="F12" s="10">
        <v>1001</v>
      </c>
      <c r="G12" s="19">
        <f t="shared" si="2"/>
        <v>99.50298210735586</v>
      </c>
      <c r="H12" s="20">
        <f t="shared" si="0"/>
        <v>99.50298210735586</v>
      </c>
      <c r="I12" s="57">
        <f t="shared" si="1"/>
        <v>114.66208476517754</v>
      </c>
      <c r="J12" s="183"/>
    </row>
    <row r="13" spans="1:9" ht="15">
      <c r="A13" s="229"/>
      <c r="B13" s="7" t="s">
        <v>10</v>
      </c>
      <c r="C13" s="6">
        <v>124</v>
      </c>
      <c r="D13" s="10">
        <v>8</v>
      </c>
      <c r="E13" s="10">
        <v>8</v>
      </c>
      <c r="F13" s="10">
        <v>8</v>
      </c>
      <c r="G13" s="19">
        <f t="shared" si="2"/>
        <v>100</v>
      </c>
      <c r="H13" s="20">
        <f t="shared" si="0"/>
        <v>100</v>
      </c>
      <c r="I13" s="57">
        <f t="shared" si="1"/>
        <v>6.451612903225806</v>
      </c>
    </row>
    <row r="14" spans="1:10" ht="15">
      <c r="A14" s="229"/>
      <c r="B14" s="7" t="s">
        <v>11</v>
      </c>
      <c r="C14" s="6">
        <v>24</v>
      </c>
      <c r="D14" s="10">
        <v>0</v>
      </c>
      <c r="E14" s="10">
        <v>0</v>
      </c>
      <c r="F14" s="10">
        <v>0</v>
      </c>
      <c r="G14" s="19" t="e">
        <f t="shared" si="2"/>
        <v>#DIV/0!</v>
      </c>
      <c r="H14" s="20" t="e">
        <f t="shared" si="0"/>
        <v>#DIV/0!</v>
      </c>
      <c r="I14" s="57">
        <f t="shared" si="1"/>
        <v>0</v>
      </c>
      <c r="J14" s="184"/>
    </row>
    <row r="15" spans="1:9" ht="26.25">
      <c r="A15" s="229"/>
      <c r="B15" s="8" t="s">
        <v>12</v>
      </c>
      <c r="C15" s="185">
        <f>C12+C14</f>
        <v>897</v>
      </c>
      <c r="D15" s="185">
        <v>1014</v>
      </c>
      <c r="E15" s="185">
        <v>1014</v>
      </c>
      <c r="F15" s="185">
        <v>1000</v>
      </c>
      <c r="G15" s="19">
        <f t="shared" si="2"/>
        <v>98.61932938856016</v>
      </c>
      <c r="H15" s="20">
        <f t="shared" si="0"/>
        <v>98.61932938856016</v>
      </c>
      <c r="I15" s="57">
        <f t="shared" si="1"/>
        <v>111.48272017837235</v>
      </c>
    </row>
    <row r="16" spans="1:9" ht="26.25">
      <c r="A16" s="229"/>
      <c r="B16" s="23" t="s">
        <v>13</v>
      </c>
      <c r="C16" s="24">
        <f>C14/C15</f>
        <v>0.026755852842809364</v>
      </c>
      <c r="D16" s="25">
        <v>0.005</v>
      </c>
      <c r="E16" s="25">
        <f>E14/E15</f>
        <v>0</v>
      </c>
      <c r="F16" s="26">
        <f>F14/F15</f>
        <v>0</v>
      </c>
      <c r="G16" s="19" t="e">
        <f t="shared" si="2"/>
        <v>#DIV/0!</v>
      </c>
      <c r="H16" s="20">
        <f t="shared" si="0"/>
        <v>0</v>
      </c>
      <c r="I16" s="57">
        <f t="shared" si="1"/>
        <v>0</v>
      </c>
    </row>
    <row r="17" spans="1:9" ht="15.75" thickBot="1">
      <c r="A17" s="228"/>
      <c r="B17" s="65" t="s">
        <v>14</v>
      </c>
      <c r="C17" s="66">
        <f>C13/C15</f>
        <v>0.13823857302118173</v>
      </c>
      <c r="D17" s="67">
        <v>0.0079</v>
      </c>
      <c r="E17" s="67">
        <f>E13/E15</f>
        <v>0.007889546351084813</v>
      </c>
      <c r="F17" s="68">
        <f>F13/F15</f>
        <v>0.008</v>
      </c>
      <c r="G17" s="61">
        <f t="shared" si="2"/>
        <v>101.4</v>
      </c>
      <c r="H17" s="62">
        <f t="shared" si="0"/>
        <v>101.26582278481011</v>
      </c>
      <c r="I17" s="63">
        <f t="shared" si="1"/>
        <v>5.787096774193548</v>
      </c>
    </row>
    <row r="18" spans="1:9" ht="15">
      <c r="A18" s="227">
        <v>3</v>
      </c>
      <c r="B18" s="64" t="s">
        <v>15</v>
      </c>
      <c r="C18" s="51">
        <v>59713</v>
      </c>
      <c r="D18" s="52">
        <v>145311</v>
      </c>
      <c r="E18" s="52">
        <v>145600</v>
      </c>
      <c r="F18" s="53">
        <v>158320</v>
      </c>
      <c r="G18" s="54">
        <f t="shared" si="2"/>
        <v>108.73626373626372</v>
      </c>
      <c r="H18" s="55">
        <f t="shared" si="0"/>
        <v>108.95252252066258</v>
      </c>
      <c r="I18" s="56">
        <f t="shared" si="1"/>
        <v>265.1348952489408</v>
      </c>
    </row>
    <row r="19" spans="1:9" ht="26.25" thickBot="1">
      <c r="A19" s="228"/>
      <c r="B19" s="69" t="s">
        <v>16</v>
      </c>
      <c r="C19" s="70">
        <f>C18/C12/12*1000</f>
        <v>5699.980908743796</v>
      </c>
      <c r="D19" s="70">
        <v>12037</v>
      </c>
      <c r="E19" s="70">
        <v>12035.3</v>
      </c>
      <c r="F19" s="70">
        <f>F18/F12/12*1000</f>
        <v>13180.153180153178</v>
      </c>
      <c r="G19" s="61">
        <f t="shared" si="2"/>
        <v>109.51246067944447</v>
      </c>
      <c r="H19" s="62">
        <f t="shared" si="0"/>
        <v>109.49699410279288</v>
      </c>
      <c r="I19" s="63">
        <f t="shared" si="1"/>
        <v>231.23153202030494</v>
      </c>
    </row>
    <row r="20" spans="1:9" ht="26.25">
      <c r="A20" s="227">
        <v>4</v>
      </c>
      <c r="B20" s="50" t="s">
        <v>20</v>
      </c>
      <c r="C20" s="51">
        <v>78000</v>
      </c>
      <c r="D20" s="52">
        <v>215960</v>
      </c>
      <c r="E20" s="52">
        <v>215960</v>
      </c>
      <c r="F20" s="73">
        <v>220281</v>
      </c>
      <c r="G20" s="54">
        <f t="shared" si="2"/>
        <v>102.0008334876829</v>
      </c>
      <c r="H20" s="55">
        <f t="shared" si="0"/>
        <v>102.0008334876829</v>
      </c>
      <c r="I20" s="56">
        <f t="shared" si="1"/>
        <v>282.4115384615385</v>
      </c>
    </row>
    <row r="21" spans="1:9" ht="15.75" thickBot="1">
      <c r="A21" s="228"/>
      <c r="B21" s="74" t="s">
        <v>17</v>
      </c>
      <c r="C21" s="75">
        <f>C20/C7/12*1000</f>
        <v>3645.541222658441</v>
      </c>
      <c r="D21" s="75">
        <v>11122.79</v>
      </c>
      <c r="E21" s="75">
        <v>11102.2</v>
      </c>
      <c r="F21" s="75">
        <f>F20/F7/12*1000</f>
        <v>12221.5379494008</v>
      </c>
      <c r="G21" s="61">
        <f t="shared" si="2"/>
        <v>110.08212741079065</v>
      </c>
      <c r="H21" s="62">
        <f t="shared" si="0"/>
        <v>109.87834841259073</v>
      </c>
      <c r="I21" s="78">
        <f t="shared" si="1"/>
        <v>335.24618713510193</v>
      </c>
    </row>
    <row r="22" spans="1:9" ht="39">
      <c r="A22" s="227">
        <v>5</v>
      </c>
      <c r="B22" s="79" t="s">
        <v>18</v>
      </c>
      <c r="C22" s="51">
        <v>135</v>
      </c>
      <c r="D22" s="52">
        <v>60</v>
      </c>
      <c r="E22" s="52">
        <v>55</v>
      </c>
      <c r="F22" s="73">
        <v>60</v>
      </c>
      <c r="G22" s="54">
        <f t="shared" si="2"/>
        <v>109.09090909090908</v>
      </c>
      <c r="H22" s="55">
        <f t="shared" si="0"/>
        <v>100</v>
      </c>
      <c r="I22" s="80">
        <f t="shared" si="1"/>
        <v>44.44444444444444</v>
      </c>
    </row>
    <row r="23" spans="1:9" ht="27" thickBot="1">
      <c r="A23" s="228"/>
      <c r="B23" s="81" t="s">
        <v>21</v>
      </c>
      <c r="C23" s="70">
        <f>C22/C7*100</f>
        <v>7.571508693213685</v>
      </c>
      <c r="D23" s="71">
        <v>3.7</v>
      </c>
      <c r="E23" s="71">
        <v>3.4</v>
      </c>
      <c r="F23" s="82">
        <f>F22/F7*100</f>
        <v>3.9946737683089215</v>
      </c>
      <c r="G23" s="61">
        <f t="shared" si="2"/>
        <v>117.49040495026239</v>
      </c>
      <c r="H23" s="62">
        <f t="shared" si="0"/>
        <v>107.96415590024111</v>
      </c>
      <c r="I23" s="78">
        <f t="shared" si="1"/>
        <v>52.75928391773931</v>
      </c>
    </row>
    <row r="24" spans="1:9" ht="36.75" customHeight="1">
      <c r="A24" s="233">
        <v>6</v>
      </c>
      <c r="B24" s="98" t="s">
        <v>19</v>
      </c>
      <c r="C24" s="95">
        <f>C25+C26+C27+C28+C29+C30+C31+C32+C33</f>
        <v>0</v>
      </c>
      <c r="D24" s="96">
        <v>44.4</v>
      </c>
      <c r="E24" s="96">
        <v>43.7</v>
      </c>
      <c r="F24" s="95">
        <f>F25+F26+F27+F28+F29+F30+F31+F32+F33</f>
        <v>27.7</v>
      </c>
      <c r="G24" s="54">
        <f t="shared" si="2"/>
        <v>63.38672768878718</v>
      </c>
      <c r="H24" s="55">
        <f t="shared" si="0"/>
        <v>62.387387387387385</v>
      </c>
      <c r="I24" s="80" t="e">
        <f t="shared" si="1"/>
        <v>#DIV/0!</v>
      </c>
    </row>
    <row r="25" spans="1:9" ht="15">
      <c r="A25" s="234"/>
      <c r="B25" s="9" t="s">
        <v>23</v>
      </c>
      <c r="C25" s="6">
        <v>0</v>
      </c>
      <c r="D25" s="10">
        <v>22.7</v>
      </c>
      <c r="E25" s="10">
        <v>22.7</v>
      </c>
      <c r="F25" s="13">
        <v>24</v>
      </c>
      <c r="G25" s="19">
        <f t="shared" si="2"/>
        <v>105.72687224669603</v>
      </c>
      <c r="H25" s="20">
        <f t="shared" si="0"/>
        <v>105.72687224669603</v>
      </c>
      <c r="I25" s="83" t="e">
        <f t="shared" si="1"/>
        <v>#DIV/0!</v>
      </c>
    </row>
    <row r="26" spans="1:9" ht="15">
      <c r="A26" s="234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34"/>
      <c r="B27" s="7" t="s">
        <v>158</v>
      </c>
      <c r="C27" s="6"/>
      <c r="D27" s="10">
        <v>18</v>
      </c>
      <c r="E27" s="10">
        <v>18</v>
      </c>
      <c r="F27" s="13">
        <v>0</v>
      </c>
      <c r="G27" s="19">
        <f t="shared" si="2"/>
        <v>0</v>
      </c>
      <c r="H27" s="20">
        <f t="shared" si="0"/>
        <v>0</v>
      </c>
      <c r="I27" s="83" t="e">
        <f t="shared" si="1"/>
        <v>#DIV/0!</v>
      </c>
    </row>
    <row r="28" spans="1:9" ht="15">
      <c r="A28" s="234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34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34"/>
      <c r="B30" s="7" t="s">
        <v>26</v>
      </c>
      <c r="C30" s="6"/>
      <c r="D30" s="10">
        <v>3.7</v>
      </c>
      <c r="E30" s="10">
        <v>3.2</v>
      </c>
      <c r="F30" s="13">
        <v>3.7</v>
      </c>
      <c r="G30" s="19">
        <f t="shared" si="2"/>
        <v>115.625</v>
      </c>
      <c r="H30" s="20">
        <f t="shared" si="0"/>
        <v>100</v>
      </c>
      <c r="I30" s="83" t="e">
        <f t="shared" si="1"/>
        <v>#DIV/0!</v>
      </c>
    </row>
    <row r="31" spans="1:9" ht="15">
      <c r="A31" s="234"/>
      <c r="B31" s="8" t="s">
        <v>165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34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34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34"/>
      <c r="B34" s="28" t="s">
        <v>30</v>
      </c>
      <c r="C34" s="32">
        <f>SUM(C35:C43)</f>
        <v>0</v>
      </c>
      <c r="D34" s="33">
        <v>20818</v>
      </c>
      <c r="E34" s="33">
        <v>20818</v>
      </c>
      <c r="F34" s="33">
        <f>SUM(F35:F43)</f>
        <v>16408</v>
      </c>
      <c r="G34" s="19">
        <f t="shared" si="2"/>
        <v>78.81640887693342</v>
      </c>
      <c r="H34" s="20">
        <f t="shared" si="0"/>
        <v>78.81640887693342</v>
      </c>
      <c r="I34" s="83" t="e">
        <f t="shared" si="1"/>
        <v>#DIV/0!</v>
      </c>
    </row>
    <row r="35" spans="1:9" ht="15">
      <c r="A35" s="234"/>
      <c r="B35" s="7" t="s">
        <v>31</v>
      </c>
      <c r="C35" s="6"/>
      <c r="D35" s="6">
        <v>1848</v>
      </c>
      <c r="E35" s="10">
        <v>1848</v>
      </c>
      <c r="F35" s="10">
        <v>1848</v>
      </c>
      <c r="G35" s="19">
        <f t="shared" si="2"/>
        <v>100</v>
      </c>
      <c r="H35" s="20">
        <f t="shared" si="0"/>
        <v>100</v>
      </c>
      <c r="I35" s="83" t="e">
        <f t="shared" si="1"/>
        <v>#DIV/0!</v>
      </c>
    </row>
    <row r="36" spans="1:9" ht="15">
      <c r="A36" s="234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34"/>
      <c r="B37" s="7" t="s">
        <v>158</v>
      </c>
      <c r="C37" s="6"/>
      <c r="D37" s="6">
        <v>4570</v>
      </c>
      <c r="E37" s="10">
        <v>4570</v>
      </c>
      <c r="F37" s="6">
        <v>0</v>
      </c>
      <c r="G37" s="19">
        <f t="shared" si="2"/>
        <v>0</v>
      </c>
      <c r="H37" s="20">
        <f t="shared" si="0"/>
        <v>0</v>
      </c>
      <c r="I37" s="83" t="e">
        <f t="shared" si="1"/>
        <v>#DIV/0!</v>
      </c>
    </row>
    <row r="38" spans="1:9" ht="15">
      <c r="A38" s="234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34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34"/>
      <c r="B40" s="7" t="s">
        <v>35</v>
      </c>
      <c r="C40" s="6"/>
      <c r="D40" s="6">
        <v>14400</v>
      </c>
      <c r="E40" s="10">
        <v>14400</v>
      </c>
      <c r="F40" s="6">
        <v>14560</v>
      </c>
      <c r="G40" s="19">
        <f t="shared" si="2"/>
        <v>101.11111111111111</v>
      </c>
      <c r="H40" s="20">
        <f t="shared" si="0"/>
        <v>101.11111111111111</v>
      </c>
      <c r="I40" s="83" t="e">
        <f t="shared" si="1"/>
        <v>#DIV/0!</v>
      </c>
    </row>
    <row r="41" spans="1:9" ht="15">
      <c r="A41" s="234"/>
      <c r="B41" s="8" t="s">
        <v>173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34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34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34"/>
      <c r="B44" s="23" t="s">
        <v>39</v>
      </c>
      <c r="C44" s="32">
        <f>SUM(C45:C47)</f>
        <v>32547.1</v>
      </c>
      <c r="D44" s="33">
        <v>113085.4</v>
      </c>
      <c r="E44" s="33">
        <v>109359</v>
      </c>
      <c r="F44" s="33">
        <f>SUM(F45:F47)</f>
        <v>123013.55</v>
      </c>
      <c r="G44" s="19">
        <f t="shared" si="2"/>
        <v>112.48598652145685</v>
      </c>
      <c r="H44" s="20">
        <f t="shared" si="0"/>
        <v>108.77933844687291</v>
      </c>
      <c r="I44" s="83">
        <f t="shared" si="1"/>
        <v>377.9554860494484</v>
      </c>
    </row>
    <row r="45" spans="1:9" ht="15">
      <c r="A45" s="234"/>
      <c r="B45" s="7" t="s">
        <v>153</v>
      </c>
      <c r="C45" s="6">
        <v>1433.8</v>
      </c>
      <c r="D45" s="10">
        <v>0</v>
      </c>
      <c r="E45" s="10">
        <v>0</v>
      </c>
      <c r="F45" s="33">
        <f>'[1]4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34"/>
      <c r="B46" s="7" t="s">
        <v>40</v>
      </c>
      <c r="C46" s="6">
        <v>3346.7</v>
      </c>
      <c r="D46" s="10">
        <v>18455.9</v>
      </c>
      <c r="E46" s="10">
        <v>17442</v>
      </c>
      <c r="F46" s="33">
        <f>'4 вал.прод'!D57</f>
        <v>21419.3</v>
      </c>
      <c r="G46" s="19">
        <f t="shared" si="2"/>
        <v>122.80300424263272</v>
      </c>
      <c r="H46" s="20">
        <f t="shared" si="0"/>
        <v>116.05665396973323</v>
      </c>
      <c r="I46" s="83">
        <f t="shared" si="1"/>
        <v>640.0125496758</v>
      </c>
    </row>
    <row r="47" spans="1:9" ht="15">
      <c r="A47" s="234"/>
      <c r="B47" s="7" t="s">
        <v>41</v>
      </c>
      <c r="C47" s="6">
        <v>27766.6</v>
      </c>
      <c r="D47" s="10">
        <v>94629.5</v>
      </c>
      <c r="E47" s="10">
        <v>91918</v>
      </c>
      <c r="F47" s="33">
        <f>'4 вал.прод'!D39</f>
        <v>101594.25</v>
      </c>
      <c r="G47" s="19">
        <f t="shared" si="2"/>
        <v>110.52704584520987</v>
      </c>
      <c r="H47" s="20">
        <f t="shared" si="0"/>
        <v>107.3600198669548</v>
      </c>
      <c r="I47" s="83">
        <f t="shared" si="1"/>
        <v>365.8865327407749</v>
      </c>
    </row>
    <row r="48" spans="1:9" ht="15">
      <c r="A48" s="234"/>
      <c r="B48" s="27" t="s">
        <v>42</v>
      </c>
      <c r="C48" s="32">
        <f>C44+C34</f>
        <v>32547.1</v>
      </c>
      <c r="D48" s="33">
        <v>133903</v>
      </c>
      <c r="E48" s="33">
        <v>136750</v>
      </c>
      <c r="F48" s="29">
        <f>F44+F34</f>
        <v>139421.55</v>
      </c>
      <c r="G48" s="19">
        <f t="shared" si="2"/>
        <v>101.95360146252284</v>
      </c>
      <c r="H48" s="20">
        <f t="shared" si="0"/>
        <v>104.12130422768719</v>
      </c>
      <c r="I48" s="83">
        <f t="shared" si="1"/>
        <v>428.3685796891274</v>
      </c>
    </row>
    <row r="49" spans="1:9" ht="15">
      <c r="A49" s="234"/>
      <c r="B49" s="28" t="s">
        <v>17</v>
      </c>
      <c r="C49" s="21">
        <f>C48/C7/12*1000</f>
        <v>1521.1768554870068</v>
      </c>
      <c r="D49" s="21">
        <v>6896.5</v>
      </c>
      <c r="E49" s="21">
        <v>7030</v>
      </c>
      <c r="F49" s="21">
        <f>F48/F7/12*1000</f>
        <v>7735.327896138481</v>
      </c>
      <c r="G49" s="19">
        <f t="shared" si="2"/>
        <v>110.0331137430794</v>
      </c>
      <c r="H49" s="20">
        <f t="shared" si="0"/>
        <v>112.16309571722584</v>
      </c>
      <c r="I49" s="83">
        <f t="shared" si="1"/>
        <v>508.5094391382918</v>
      </c>
    </row>
    <row r="50" spans="1:9" ht="15">
      <c r="A50" s="234"/>
      <c r="B50" s="39" t="s">
        <v>108</v>
      </c>
      <c r="C50" s="43"/>
      <c r="D50" s="44">
        <v>34612.5</v>
      </c>
      <c r="E50" s="44">
        <v>35720.5</v>
      </c>
      <c r="F50" s="45">
        <v>38605.5</v>
      </c>
      <c r="G50" s="19">
        <f>F50/E50*100</f>
        <v>108.07659467252697</v>
      </c>
      <c r="H50" s="20">
        <f>F50/D50*100</f>
        <v>111.53629469122426</v>
      </c>
      <c r="I50" s="83" t="e">
        <f>F50/C50*100</f>
        <v>#DIV/0!</v>
      </c>
    </row>
    <row r="51" spans="1:9" ht="15.75" thickBot="1">
      <c r="A51" s="235"/>
      <c r="B51" s="84" t="s">
        <v>109</v>
      </c>
      <c r="C51" s="85"/>
      <c r="D51" s="86">
        <v>39555.6</v>
      </c>
      <c r="E51" s="86">
        <v>41654</v>
      </c>
      <c r="F51" s="87">
        <v>42316.3</v>
      </c>
      <c r="G51" s="61">
        <f>F51/E51*100</f>
        <v>101.59000336102176</v>
      </c>
      <c r="H51" s="62">
        <f>F51/D51*100</f>
        <v>106.97928991091021</v>
      </c>
      <c r="I51" s="78" t="e">
        <f>F51/C51*100</f>
        <v>#DIV/0!</v>
      </c>
    </row>
    <row r="52" spans="1:9" ht="26.25">
      <c r="A52" s="227">
        <v>7</v>
      </c>
      <c r="B52" s="88" t="s">
        <v>43</v>
      </c>
      <c r="C52" s="89">
        <f>C48/C53</f>
        <v>309.97238095238095</v>
      </c>
      <c r="D52" s="90">
        <v>628.7</v>
      </c>
      <c r="E52" s="90">
        <v>642</v>
      </c>
      <c r="F52" s="91">
        <f>F48/F53</f>
        <v>648.4723255813952</v>
      </c>
      <c r="G52" s="54">
        <f t="shared" si="2"/>
        <v>101.00815040208649</v>
      </c>
      <c r="H52" s="55">
        <f t="shared" si="0"/>
        <v>103.14495396554719</v>
      </c>
      <c r="I52" s="80">
        <f t="shared" si="1"/>
        <v>209.2032598481785</v>
      </c>
    </row>
    <row r="53" spans="1:9" ht="52.5" thickBot="1">
      <c r="A53" s="228"/>
      <c r="B53" s="92" t="s">
        <v>44</v>
      </c>
      <c r="C53" s="59">
        <v>105</v>
      </c>
      <c r="D53" s="60">
        <v>213</v>
      </c>
      <c r="E53" s="60">
        <v>213</v>
      </c>
      <c r="F53" s="60">
        <v>215</v>
      </c>
      <c r="G53" s="61">
        <f t="shared" si="2"/>
        <v>100.93896713615023</v>
      </c>
      <c r="H53" s="62">
        <f t="shared" si="0"/>
        <v>100.93896713615023</v>
      </c>
      <c r="I53" s="78">
        <f t="shared" si="1"/>
        <v>204.76190476190476</v>
      </c>
    </row>
    <row r="54" spans="1:9" ht="15">
      <c r="A54" s="227">
        <v>8</v>
      </c>
      <c r="B54" s="93" t="s">
        <v>45</v>
      </c>
      <c r="C54" s="51">
        <v>3920</v>
      </c>
      <c r="D54" s="52">
        <v>118475</v>
      </c>
      <c r="E54" s="52">
        <v>118475</v>
      </c>
      <c r="F54" s="52">
        <v>124360</v>
      </c>
      <c r="G54" s="54">
        <f t="shared" si="2"/>
        <v>104.96729267778014</v>
      </c>
      <c r="H54" s="55">
        <f t="shared" si="0"/>
        <v>104.96729267778014</v>
      </c>
      <c r="I54" s="80">
        <f t="shared" si="1"/>
        <v>3172.4489795918366</v>
      </c>
    </row>
    <row r="55" spans="1:9" ht="15.75" thickBot="1">
      <c r="A55" s="228"/>
      <c r="B55" s="74" t="s">
        <v>17</v>
      </c>
      <c r="C55" s="70">
        <f>C54/C7/12*1000</f>
        <v>183.21181529257805</v>
      </c>
      <c r="D55" s="70">
        <v>6101.9</v>
      </c>
      <c r="E55" s="70">
        <v>6082</v>
      </c>
      <c r="F55" s="70">
        <f>F54/F7/12*1000</f>
        <v>6899.689303151355</v>
      </c>
      <c r="G55" s="61">
        <f t="shared" si="2"/>
        <v>113.44441471804265</v>
      </c>
      <c r="H55" s="62">
        <f t="shared" si="0"/>
        <v>113.07444079960922</v>
      </c>
      <c r="I55" s="78">
        <f t="shared" si="1"/>
        <v>3765.9630696486324</v>
      </c>
    </row>
    <row r="56" spans="1:9" ht="15">
      <c r="A56" s="227">
        <v>9</v>
      </c>
      <c r="B56" s="94" t="s">
        <v>46</v>
      </c>
      <c r="C56" s="95">
        <f>C58+C66+C67+C68+C69+C72+C73+C74+C75+C76+C77+C78</f>
        <v>685.2</v>
      </c>
      <c r="D56" s="96">
        <v>15946</v>
      </c>
      <c r="E56" s="96">
        <v>15977</v>
      </c>
      <c r="F56" s="97">
        <f>F58+F66+F67+F68+F69+F72+F73+F74+F75+F76+F77+F78</f>
        <v>52217</v>
      </c>
      <c r="G56" s="54">
        <f t="shared" si="2"/>
        <v>326.82606246479315</v>
      </c>
      <c r="H56" s="55">
        <f t="shared" si="0"/>
        <v>327.4614323341277</v>
      </c>
      <c r="I56" s="80">
        <f t="shared" si="1"/>
        <v>7620.694687682428</v>
      </c>
    </row>
    <row r="57" spans="1:9" ht="15">
      <c r="A57" s="229"/>
      <c r="B57" s="28" t="s">
        <v>17</v>
      </c>
      <c r="C57" s="21">
        <f>C56/C7*1000/12</f>
        <v>32.024677509814914</v>
      </c>
      <c r="D57" s="21">
        <v>821.3</v>
      </c>
      <c r="E57" s="21">
        <f>E56/E7*1000/12</f>
        <v>822.8780387309436</v>
      </c>
      <c r="F57" s="21">
        <f>F56/F7*1000/12</f>
        <v>2897.08166888593</v>
      </c>
      <c r="G57" s="19">
        <f t="shared" si="2"/>
        <v>352.066956769664</v>
      </c>
      <c r="H57" s="20">
        <f t="shared" si="0"/>
        <v>352.74341518153295</v>
      </c>
      <c r="I57" s="83">
        <f t="shared" si="1"/>
        <v>9046.403880251513</v>
      </c>
    </row>
    <row r="58" spans="1:9" ht="15">
      <c r="A58" s="229"/>
      <c r="B58" s="28" t="s">
        <v>47</v>
      </c>
      <c r="C58" s="32">
        <f>SUM(C59:C65)</f>
        <v>0</v>
      </c>
      <c r="D58" s="33">
        <v>44</v>
      </c>
      <c r="E58" s="33">
        <v>44</v>
      </c>
      <c r="F58" s="32">
        <f>SUM(F59:F65)</f>
        <v>44</v>
      </c>
      <c r="G58" s="19">
        <f t="shared" si="2"/>
        <v>100</v>
      </c>
      <c r="H58" s="20">
        <f t="shared" si="0"/>
        <v>100</v>
      </c>
      <c r="I58" s="83" t="e">
        <f t="shared" si="1"/>
        <v>#DIV/0!</v>
      </c>
    </row>
    <row r="59" spans="1:9" ht="15">
      <c r="A59" s="229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29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29"/>
      <c r="B61" s="7" t="s">
        <v>50</v>
      </c>
      <c r="C61" s="6"/>
      <c r="D61" s="6">
        <v>44</v>
      </c>
      <c r="E61" s="10">
        <v>44</v>
      </c>
      <c r="F61" s="6">
        <v>44</v>
      </c>
      <c r="G61" s="19">
        <f t="shared" si="2"/>
        <v>100</v>
      </c>
      <c r="H61" s="20">
        <f t="shared" si="0"/>
        <v>100</v>
      </c>
      <c r="I61" s="83" t="e">
        <f t="shared" si="1"/>
        <v>#DIV/0!</v>
      </c>
    </row>
    <row r="62" spans="1:9" ht="15">
      <c r="A62" s="229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29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29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29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29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29"/>
      <c r="B67" s="7" t="s">
        <v>56</v>
      </c>
      <c r="C67" s="6">
        <v>390</v>
      </c>
      <c r="D67" s="10">
        <v>3860</v>
      </c>
      <c r="E67" s="10">
        <v>3860</v>
      </c>
      <c r="F67" s="13">
        <v>39520</v>
      </c>
      <c r="G67" s="19">
        <f t="shared" si="2"/>
        <v>1023.8341968911918</v>
      </c>
      <c r="H67" s="20">
        <f t="shared" si="0"/>
        <v>1023.8341968911918</v>
      </c>
      <c r="I67" s="83">
        <f t="shared" si="1"/>
        <v>10133.333333333332</v>
      </c>
    </row>
    <row r="68" spans="1:9" ht="15">
      <c r="A68" s="229"/>
      <c r="B68" s="7" t="s">
        <v>57</v>
      </c>
      <c r="C68" s="6">
        <v>30</v>
      </c>
      <c r="D68" s="10">
        <v>2592</v>
      </c>
      <c r="E68" s="10">
        <v>2592</v>
      </c>
      <c r="F68" s="13">
        <v>2592</v>
      </c>
      <c r="G68" s="19">
        <f t="shared" si="2"/>
        <v>100</v>
      </c>
      <c r="H68" s="20">
        <f t="shared" si="0"/>
        <v>100</v>
      </c>
      <c r="I68" s="83">
        <f t="shared" si="1"/>
        <v>8640</v>
      </c>
    </row>
    <row r="69" spans="1:9" ht="15">
      <c r="A69" s="229"/>
      <c r="B69" s="28" t="s">
        <v>58</v>
      </c>
      <c r="C69" s="32">
        <f>C70+C71</f>
        <v>106</v>
      </c>
      <c r="D69" s="33">
        <v>8140</v>
      </c>
      <c r="E69" s="33">
        <v>8187</v>
      </c>
      <c r="F69" s="29">
        <v>8436</v>
      </c>
      <c r="G69" s="19">
        <f t="shared" si="2"/>
        <v>103.04140710883107</v>
      </c>
      <c r="H69" s="20">
        <f t="shared" si="0"/>
        <v>103.63636363636364</v>
      </c>
      <c r="I69" s="83">
        <f t="shared" si="1"/>
        <v>7958.490566037736</v>
      </c>
    </row>
    <row r="70" spans="1:9" ht="15">
      <c r="A70" s="229"/>
      <c r="B70" s="7" t="s">
        <v>59</v>
      </c>
      <c r="C70" s="6">
        <v>50</v>
      </c>
      <c r="D70" s="10">
        <v>3653</v>
      </c>
      <c r="E70" s="15">
        <v>3700</v>
      </c>
      <c r="F70" s="198">
        <v>3916</v>
      </c>
      <c r="G70" s="19">
        <f t="shared" si="2"/>
        <v>105.83783783783784</v>
      </c>
      <c r="H70" s="20">
        <f t="shared" si="0"/>
        <v>107.19956200383247</v>
      </c>
      <c r="I70" s="83">
        <f t="shared" si="1"/>
        <v>7831.999999999999</v>
      </c>
    </row>
    <row r="71" spans="1:10" ht="15">
      <c r="A71" s="229"/>
      <c r="B71" s="7" t="s">
        <v>60</v>
      </c>
      <c r="C71" s="6">
        <v>56</v>
      </c>
      <c r="D71" s="15">
        <v>4487</v>
      </c>
      <c r="E71" s="15">
        <v>4487</v>
      </c>
      <c r="F71" s="198">
        <v>4520</v>
      </c>
      <c r="G71" s="19">
        <f t="shared" si="2"/>
        <v>100.73545798974817</v>
      </c>
      <c r="H71" s="20">
        <f t="shared" si="0"/>
        <v>100.73545798974817</v>
      </c>
      <c r="I71" s="83">
        <f t="shared" si="1"/>
        <v>8071.428571428571</v>
      </c>
      <c r="J71" s="183"/>
    </row>
    <row r="72" spans="1:9" ht="15">
      <c r="A72" s="229"/>
      <c r="B72" s="7" t="s">
        <v>61</v>
      </c>
      <c r="C72" s="6">
        <v>5</v>
      </c>
      <c r="D72" s="10">
        <v>0</v>
      </c>
      <c r="E72" s="10">
        <v>0</v>
      </c>
      <c r="F72" s="13">
        <v>0</v>
      </c>
      <c r="G72" s="19" t="e">
        <f t="shared" si="2"/>
        <v>#DIV/0!</v>
      </c>
      <c r="H72" s="20" t="e">
        <f t="shared" si="0"/>
        <v>#DIV/0!</v>
      </c>
      <c r="I72" s="83">
        <f t="shared" si="1"/>
        <v>0</v>
      </c>
    </row>
    <row r="73" spans="1:9" ht="15">
      <c r="A73" s="229"/>
      <c r="B73" s="7" t="s">
        <v>62</v>
      </c>
      <c r="C73" s="6"/>
      <c r="D73" s="10">
        <v>149</v>
      </c>
      <c r="E73" s="10">
        <v>150</v>
      </c>
      <c r="F73" s="13">
        <v>155</v>
      </c>
      <c r="G73" s="19">
        <f t="shared" si="2"/>
        <v>103.33333333333334</v>
      </c>
      <c r="H73" s="20">
        <f t="shared" si="0"/>
        <v>104.02684563758389</v>
      </c>
      <c r="I73" s="83" t="e">
        <f t="shared" si="1"/>
        <v>#DIV/0!</v>
      </c>
    </row>
    <row r="74" spans="1:9" ht="15">
      <c r="A74" s="229"/>
      <c r="B74" s="7" t="s">
        <v>63</v>
      </c>
      <c r="C74" s="6">
        <v>10</v>
      </c>
      <c r="D74" s="10">
        <v>186</v>
      </c>
      <c r="E74" s="10">
        <v>200</v>
      </c>
      <c r="F74" s="10">
        <v>220</v>
      </c>
      <c r="G74" s="19">
        <f t="shared" si="2"/>
        <v>110.00000000000001</v>
      </c>
      <c r="H74" s="20">
        <f t="shared" si="0"/>
        <v>118.27956989247312</v>
      </c>
      <c r="I74" s="83">
        <f t="shared" si="1"/>
        <v>2200</v>
      </c>
    </row>
    <row r="75" spans="1:9" ht="15">
      <c r="A75" s="229"/>
      <c r="B75" s="7" t="s">
        <v>64</v>
      </c>
      <c r="C75" s="6">
        <v>144.2</v>
      </c>
      <c r="D75" s="10">
        <v>0</v>
      </c>
      <c r="E75" s="10">
        <v>0</v>
      </c>
      <c r="F75" s="13">
        <v>0</v>
      </c>
      <c r="G75" s="19" t="e">
        <f t="shared" si="2"/>
        <v>#DIV/0!</v>
      </c>
      <c r="H75" s="20" t="e">
        <f aca="true" t="shared" si="3" ref="H75:H119">F75/D75*100</f>
        <v>#DIV/0!</v>
      </c>
      <c r="I75" s="83">
        <f aca="true" t="shared" si="4" ref="I75:I119">F75/C75*100</f>
        <v>0</v>
      </c>
    </row>
    <row r="76" spans="1:9" ht="15">
      <c r="A76" s="229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29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28"/>
      <c r="B78" s="58" t="s">
        <v>159</v>
      </c>
      <c r="C78" s="59"/>
      <c r="D78" s="60">
        <v>975</v>
      </c>
      <c r="E78" s="60">
        <v>1000</v>
      </c>
      <c r="F78" s="59">
        <v>1250</v>
      </c>
      <c r="G78" s="61">
        <f t="shared" si="5"/>
        <v>125</v>
      </c>
      <c r="H78" s="62">
        <f t="shared" si="3"/>
        <v>128.2051282051282</v>
      </c>
      <c r="I78" s="78" t="e">
        <f t="shared" si="4"/>
        <v>#DIV/0!</v>
      </c>
    </row>
    <row r="79" spans="1:10" ht="39">
      <c r="A79" s="230">
        <v>10</v>
      </c>
      <c r="B79" s="98" t="s">
        <v>67</v>
      </c>
      <c r="C79" s="95">
        <f>C80+C81</f>
        <v>350</v>
      </c>
      <c r="D79" s="96">
        <v>12535.3</v>
      </c>
      <c r="E79" s="96">
        <v>7300</v>
      </c>
      <c r="F79" s="96">
        <f>F80+F81</f>
        <v>5260</v>
      </c>
      <c r="G79" s="54">
        <f t="shared" si="5"/>
        <v>72.05479452054794</v>
      </c>
      <c r="H79" s="55">
        <f t="shared" si="3"/>
        <v>41.96150072196118</v>
      </c>
      <c r="I79" s="80">
        <f t="shared" si="4"/>
        <v>1502.857142857143</v>
      </c>
      <c r="J79" s="3"/>
    </row>
    <row r="80" spans="1:10" ht="15">
      <c r="A80" s="231"/>
      <c r="B80" s="7" t="s">
        <v>68</v>
      </c>
      <c r="C80" s="6"/>
      <c r="D80" s="10">
        <v>6822.3</v>
      </c>
      <c r="E80" s="10">
        <v>1200</v>
      </c>
      <c r="F80" s="16">
        <v>3050</v>
      </c>
      <c r="G80" s="19">
        <f t="shared" si="5"/>
        <v>254.16666666666666</v>
      </c>
      <c r="H80" s="20">
        <f t="shared" si="3"/>
        <v>44.70633070958474</v>
      </c>
      <c r="I80" s="83" t="e">
        <f t="shared" si="4"/>
        <v>#DIV/0!</v>
      </c>
      <c r="J80" s="183"/>
    </row>
    <row r="81" spans="1:10" ht="15">
      <c r="A81" s="231"/>
      <c r="B81" s="5" t="s">
        <v>69</v>
      </c>
      <c r="C81" s="6">
        <v>350</v>
      </c>
      <c r="D81" s="10">
        <v>5713</v>
      </c>
      <c r="E81" s="10">
        <v>6100</v>
      </c>
      <c r="F81" s="16">
        <v>2210</v>
      </c>
      <c r="G81" s="19">
        <f t="shared" si="5"/>
        <v>36.22950819672131</v>
      </c>
      <c r="H81" s="20">
        <f t="shared" si="3"/>
        <v>38.6837038333625</v>
      </c>
      <c r="I81" s="83">
        <f t="shared" si="4"/>
        <v>631.4285714285714</v>
      </c>
      <c r="J81" s="3"/>
    </row>
    <row r="82" spans="1:10" ht="39.75" thickBot="1">
      <c r="A82" s="232"/>
      <c r="B82" s="92" t="s">
        <v>70</v>
      </c>
      <c r="C82" s="59">
        <v>0</v>
      </c>
      <c r="D82" s="60">
        <v>188.5</v>
      </c>
      <c r="E82" s="60">
        <v>188.5</v>
      </c>
      <c r="F82" s="60">
        <v>192.5</v>
      </c>
      <c r="G82" s="61">
        <f t="shared" si="5"/>
        <v>102.12201591511936</v>
      </c>
      <c r="H82" s="62">
        <f t="shared" si="3"/>
        <v>102.12201591511936</v>
      </c>
      <c r="I82" s="78" t="e">
        <f t="shared" si="4"/>
        <v>#DIV/0!</v>
      </c>
      <c r="J82" s="3"/>
    </row>
    <row r="83" spans="1:10" ht="15">
      <c r="A83" s="230">
        <v>11</v>
      </c>
      <c r="B83" s="64" t="s">
        <v>71</v>
      </c>
      <c r="C83" s="64">
        <v>22000</v>
      </c>
      <c r="D83" s="93">
        <v>33428.5</v>
      </c>
      <c r="E83" s="93">
        <v>33428.5</v>
      </c>
      <c r="F83" s="93">
        <v>33621</v>
      </c>
      <c r="G83" s="54">
        <f t="shared" si="5"/>
        <v>100.57585593131608</v>
      </c>
      <c r="H83" s="55">
        <f t="shared" si="3"/>
        <v>100.57585593131608</v>
      </c>
      <c r="I83" s="80">
        <f t="shared" si="4"/>
        <v>152.82272727272726</v>
      </c>
      <c r="J83" s="3"/>
    </row>
    <row r="84" spans="1:10" ht="26.25">
      <c r="A84" s="231"/>
      <c r="B84" s="23" t="s">
        <v>72</v>
      </c>
      <c r="C84" s="34">
        <f>C83/C7</f>
        <v>12.338754907459338</v>
      </c>
      <c r="D84" s="35">
        <v>20.7</v>
      </c>
      <c r="E84" s="35">
        <v>21</v>
      </c>
      <c r="F84" s="36">
        <f>F83/F7</f>
        <v>22.384154460719042</v>
      </c>
      <c r="G84" s="19">
        <f t="shared" si="5"/>
        <v>106.59121171770974</v>
      </c>
      <c r="H84" s="20">
        <f t="shared" si="3"/>
        <v>108.13601188753161</v>
      </c>
      <c r="I84" s="83">
        <f t="shared" si="4"/>
        <v>181.4133972884639</v>
      </c>
      <c r="J84" s="3"/>
    </row>
    <row r="85" spans="1:10" ht="52.5" thickBot="1">
      <c r="A85" s="232"/>
      <c r="B85" s="81" t="s">
        <v>73</v>
      </c>
      <c r="C85" s="70">
        <f>C82/C83*100</f>
        <v>0</v>
      </c>
      <c r="D85" s="71">
        <v>0.6</v>
      </c>
      <c r="E85" s="71">
        <v>0.45</v>
      </c>
      <c r="F85" s="102">
        <f>F82/F83*100</f>
        <v>0.5725588174057881</v>
      </c>
      <c r="G85" s="61">
        <f t="shared" si="5"/>
        <v>127.2352927568418</v>
      </c>
      <c r="H85" s="62">
        <f t="shared" si="3"/>
        <v>95.42646956763134</v>
      </c>
      <c r="I85" s="78" t="e">
        <f t="shared" si="4"/>
        <v>#DIV/0!</v>
      </c>
      <c r="J85" s="3"/>
    </row>
    <row r="86" spans="1:10" ht="26.25">
      <c r="A86" s="230">
        <v>12</v>
      </c>
      <c r="B86" s="79" t="s">
        <v>74</v>
      </c>
      <c r="C86" s="51">
        <v>25</v>
      </c>
      <c r="D86" s="52">
        <v>6</v>
      </c>
      <c r="E86" s="52">
        <v>7</v>
      </c>
      <c r="F86" s="168">
        <v>6</v>
      </c>
      <c r="G86" s="54">
        <f t="shared" si="5"/>
        <v>85.71428571428571</v>
      </c>
      <c r="H86" s="55">
        <f t="shared" si="3"/>
        <v>100</v>
      </c>
      <c r="I86" s="80">
        <f t="shared" si="4"/>
        <v>24</v>
      </c>
      <c r="J86" s="183"/>
    </row>
    <row r="87" spans="1:10" ht="27" thickBot="1">
      <c r="A87" s="232"/>
      <c r="B87" s="81" t="s">
        <v>75</v>
      </c>
      <c r="C87" s="75">
        <f>C86*1000/C7</f>
        <v>14.021312394840157</v>
      </c>
      <c r="D87" s="105">
        <v>4</v>
      </c>
      <c r="E87" s="105">
        <f>E86*1000/E7</f>
        <v>4.326328800988875</v>
      </c>
      <c r="F87" s="105">
        <f>F86*1000/F7</f>
        <v>3.9946737683089215</v>
      </c>
      <c r="G87" s="61">
        <f t="shared" si="5"/>
        <v>92.33403081605478</v>
      </c>
      <c r="H87" s="62">
        <f t="shared" si="3"/>
        <v>99.86684420772303</v>
      </c>
      <c r="I87" s="78">
        <f t="shared" si="4"/>
        <v>28.490013315579226</v>
      </c>
      <c r="J87" s="3"/>
    </row>
    <row r="88" spans="1:10" ht="26.25">
      <c r="A88" s="230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183"/>
    </row>
    <row r="89" spans="1:10" ht="26.25">
      <c r="A89" s="231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32"/>
      <c r="B90" s="81" t="s">
        <v>194</v>
      </c>
      <c r="C90" s="75">
        <f>(C88+C89)*10000/C7</f>
        <v>39.25967470555244</v>
      </c>
      <c r="D90" s="75">
        <v>166.87</v>
      </c>
      <c r="E90" s="75">
        <v>166.6</v>
      </c>
      <c r="F90" s="75">
        <f>(F88+F89)*10000/F7</f>
        <v>179.76031957390146</v>
      </c>
      <c r="G90" s="61">
        <f t="shared" si="5"/>
        <v>107.89935148493485</v>
      </c>
      <c r="H90" s="62">
        <f t="shared" si="3"/>
        <v>107.72476752795677</v>
      </c>
      <c r="I90" s="78">
        <f t="shared" si="4"/>
        <v>457.87521400038037</v>
      </c>
      <c r="J90" s="3"/>
    </row>
    <row r="91" spans="1:10" ht="50.25" customHeight="1">
      <c r="A91" s="230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32"/>
      <c r="B92" s="81" t="s">
        <v>80</v>
      </c>
      <c r="C92" s="104">
        <f>C91/C7*100</f>
        <v>0</v>
      </c>
      <c r="D92" s="71">
        <v>55.6</v>
      </c>
      <c r="E92" s="71">
        <v>56</v>
      </c>
      <c r="F92" s="71">
        <f>F91/F7*100</f>
        <v>59.92010652463382</v>
      </c>
      <c r="G92" s="61">
        <f t="shared" si="5"/>
        <v>107.0001902225604</v>
      </c>
      <c r="H92" s="62">
        <f t="shared" si="3"/>
        <v>107.76997576372989</v>
      </c>
      <c r="I92" s="78" t="e">
        <f t="shared" si="4"/>
        <v>#DIV/0!</v>
      </c>
      <c r="J92" s="3"/>
    </row>
    <row r="93" spans="1:10" ht="15">
      <c r="A93" s="230">
        <v>15</v>
      </c>
      <c r="B93" s="64" t="s">
        <v>81</v>
      </c>
      <c r="C93" s="51">
        <v>16</v>
      </c>
      <c r="D93" s="52">
        <v>0</v>
      </c>
      <c r="E93" s="168">
        <v>0</v>
      </c>
      <c r="F93" s="168">
        <v>0</v>
      </c>
      <c r="G93" s="54" t="e">
        <f t="shared" si="5"/>
        <v>#DIV/0!</v>
      </c>
      <c r="H93" s="55" t="e">
        <f t="shared" si="3"/>
        <v>#DIV/0!</v>
      </c>
      <c r="I93" s="80">
        <f t="shared" si="4"/>
        <v>0</v>
      </c>
      <c r="J93" s="3"/>
    </row>
    <row r="94" spans="1:10" ht="15">
      <c r="A94" s="231"/>
      <c r="B94" s="7" t="s">
        <v>82</v>
      </c>
      <c r="C94" s="6">
        <v>16</v>
      </c>
      <c r="D94" s="10">
        <v>0</v>
      </c>
      <c r="E94" s="169">
        <v>0</v>
      </c>
      <c r="F94" s="169">
        <v>0</v>
      </c>
      <c r="G94" s="19" t="e">
        <f t="shared" si="5"/>
        <v>#DIV/0!</v>
      </c>
      <c r="H94" s="20" t="e">
        <f t="shared" si="3"/>
        <v>#DIV/0!</v>
      </c>
      <c r="I94" s="83">
        <f t="shared" si="4"/>
        <v>0</v>
      </c>
      <c r="J94" s="3"/>
    </row>
    <row r="95" spans="1:10" ht="15">
      <c r="A95" s="231"/>
      <c r="B95" s="28" t="s">
        <v>83</v>
      </c>
      <c r="C95" s="24">
        <f>C94/C93</f>
        <v>1</v>
      </c>
      <c r="D95" s="25">
        <v>0.7333</v>
      </c>
      <c r="E95" s="25" t="e">
        <f>E94/E93</f>
        <v>#DIV/0!</v>
      </c>
      <c r="F95" s="25" t="e">
        <f>F94/F93</f>
        <v>#DIV/0!</v>
      </c>
      <c r="G95" s="19" t="e">
        <f t="shared" si="5"/>
        <v>#DIV/0!</v>
      </c>
      <c r="H95" s="20" t="e">
        <f t="shared" si="3"/>
        <v>#DIV/0!</v>
      </c>
      <c r="I95" s="83" t="e">
        <f t="shared" si="4"/>
        <v>#DIV/0!</v>
      </c>
      <c r="J95" s="3"/>
    </row>
    <row r="96" spans="1:10" ht="39">
      <c r="A96" s="231"/>
      <c r="B96" s="8" t="s">
        <v>84</v>
      </c>
      <c r="C96" s="6">
        <v>0</v>
      </c>
      <c r="D96" s="10">
        <v>4</v>
      </c>
      <c r="E96" s="169">
        <v>0</v>
      </c>
      <c r="F96" s="170">
        <v>0</v>
      </c>
      <c r="G96" s="19" t="e">
        <f t="shared" si="5"/>
        <v>#DIV/0!</v>
      </c>
      <c r="H96" s="20">
        <f t="shared" si="3"/>
        <v>0</v>
      </c>
      <c r="I96" s="83" t="e">
        <f t="shared" si="4"/>
        <v>#DIV/0!</v>
      </c>
      <c r="J96" s="3"/>
    </row>
    <row r="97" spans="1:10" ht="39">
      <c r="A97" s="231"/>
      <c r="B97" s="23" t="s">
        <v>85</v>
      </c>
      <c r="C97" s="24">
        <f>C96/C93</f>
        <v>0</v>
      </c>
      <c r="D97" s="25">
        <v>0.0898</v>
      </c>
      <c r="E97" s="25" t="e">
        <f>E96/E93</f>
        <v>#DIV/0!</v>
      </c>
      <c r="F97" s="24" t="e">
        <f>F96/F93</f>
        <v>#DIV/0!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31"/>
      <c r="B98" s="30" t="s">
        <v>86</v>
      </c>
      <c r="C98" s="38">
        <f>C93*100000/C7</f>
        <v>897.36399326977</v>
      </c>
      <c r="D98" s="37">
        <v>0</v>
      </c>
      <c r="E98" s="37">
        <v>0</v>
      </c>
      <c r="F98" s="38">
        <f>F93*100000/F7</f>
        <v>0</v>
      </c>
      <c r="G98" s="19" t="e">
        <f t="shared" si="5"/>
        <v>#DIV/0!</v>
      </c>
      <c r="H98" s="20" t="e">
        <f t="shared" si="3"/>
        <v>#DIV/0!</v>
      </c>
      <c r="I98" s="83">
        <f t="shared" si="4"/>
        <v>0</v>
      </c>
      <c r="J98" s="3"/>
    </row>
    <row r="99" spans="1:10" ht="15.75" thickBot="1">
      <c r="A99" s="232"/>
      <c r="B99" s="58" t="s">
        <v>87</v>
      </c>
      <c r="C99" s="59">
        <v>0</v>
      </c>
      <c r="D99" s="60">
        <v>0</v>
      </c>
      <c r="E99" s="171">
        <v>0</v>
      </c>
      <c r="F99" s="172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206.1</v>
      </c>
      <c r="D100" s="109">
        <v>0</v>
      </c>
      <c r="E100" s="109">
        <v>0</v>
      </c>
      <c r="F100" s="108">
        <v>0</v>
      </c>
      <c r="G100" s="110" t="e">
        <f t="shared" si="5"/>
        <v>#DIV/0!</v>
      </c>
      <c r="H100" s="111" t="e">
        <f t="shared" si="3"/>
        <v>#DIV/0!</v>
      </c>
      <c r="I100" s="112">
        <f t="shared" si="4"/>
        <v>0</v>
      </c>
      <c r="J100" s="3"/>
    </row>
    <row r="101" spans="1:10" ht="42.75" customHeight="1">
      <c r="A101" s="230">
        <v>17</v>
      </c>
      <c r="B101" s="79" t="s">
        <v>89</v>
      </c>
      <c r="C101" s="51">
        <v>0</v>
      </c>
      <c r="D101" s="52">
        <v>0</v>
      </c>
      <c r="E101" s="52">
        <v>0</v>
      </c>
      <c r="F101" s="51">
        <v>0</v>
      </c>
      <c r="G101" s="54" t="e">
        <f t="shared" si="5"/>
        <v>#DIV/0!</v>
      </c>
      <c r="H101" s="55" t="e">
        <f t="shared" si="3"/>
        <v>#DIV/0!</v>
      </c>
      <c r="I101" s="80" t="e">
        <f t="shared" si="4"/>
        <v>#DIV/0!</v>
      </c>
      <c r="J101" s="3"/>
    </row>
    <row r="102" spans="1:10" ht="39" customHeight="1">
      <c r="A102" s="231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32"/>
      <c r="B103" s="81" t="s">
        <v>91</v>
      </c>
      <c r="C103" s="66" t="e">
        <f>C102/C101</f>
        <v>#DIV/0!</v>
      </c>
      <c r="D103" s="67">
        <v>0</v>
      </c>
      <c r="E103" s="67" t="e">
        <f>E102/E101</f>
        <v>#DIV/0!</v>
      </c>
      <c r="F103" s="66" t="e">
        <f>F102/F101</f>
        <v>#DIV/0!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30">
        <v>18</v>
      </c>
      <c r="B104" s="79" t="s">
        <v>92</v>
      </c>
      <c r="C104" s="51">
        <v>970</v>
      </c>
      <c r="D104" s="52">
        <v>1618</v>
      </c>
      <c r="E104" s="52">
        <v>1518</v>
      </c>
      <c r="F104" s="113">
        <v>1502</v>
      </c>
      <c r="G104" s="54">
        <f t="shared" si="5"/>
        <v>98.9459815546772</v>
      </c>
      <c r="H104" s="55">
        <f t="shared" si="3"/>
        <v>92.83065512978986</v>
      </c>
      <c r="I104" s="80">
        <f t="shared" si="4"/>
        <v>154.84536082474227</v>
      </c>
      <c r="J104" s="196"/>
    </row>
    <row r="105" spans="1:10" ht="52.5" thickBot="1">
      <c r="A105" s="232"/>
      <c r="B105" s="81" t="s">
        <v>93</v>
      </c>
      <c r="C105" s="114">
        <f>C104/C7</f>
        <v>0.5440269209197981</v>
      </c>
      <c r="D105" s="115">
        <v>0.8018461538461539</v>
      </c>
      <c r="E105" s="115">
        <f>E104/E7</f>
        <v>0.9381953028430161</v>
      </c>
      <c r="F105" s="116">
        <f>F104/F7</f>
        <v>1</v>
      </c>
      <c r="G105" s="61">
        <f t="shared" si="5"/>
        <v>106.58761528326745</v>
      </c>
      <c r="H105" s="62">
        <f t="shared" si="3"/>
        <v>124.712202609363</v>
      </c>
      <c r="I105" s="78">
        <f t="shared" si="4"/>
        <v>183.81443298969072</v>
      </c>
      <c r="J105" s="3"/>
    </row>
    <row r="106" spans="1:10" ht="39">
      <c r="A106" s="230">
        <v>19</v>
      </c>
      <c r="B106" s="79" t="s">
        <v>94</v>
      </c>
      <c r="C106" s="51">
        <v>1.25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2920</v>
      </c>
      <c r="J106" s="3"/>
    </row>
    <row r="107" spans="1:10" ht="61.5" customHeight="1">
      <c r="A107" s="231"/>
      <c r="B107" s="8" t="s">
        <v>95</v>
      </c>
      <c r="C107" s="6">
        <v>0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 t="e">
        <f t="shared" si="4"/>
        <v>#DIV/0!</v>
      </c>
      <c r="J107" s="3"/>
    </row>
    <row r="108" spans="1:10" ht="104.25" customHeight="1" thickBot="1">
      <c r="A108" s="232"/>
      <c r="B108" s="81" t="s">
        <v>96</v>
      </c>
      <c r="C108" s="114">
        <f>C107/C106</f>
        <v>0</v>
      </c>
      <c r="D108" s="115">
        <v>0.5342465753424658</v>
      </c>
      <c r="E108" s="115">
        <f>E107/E106</f>
        <v>0.5342465753424658</v>
      </c>
      <c r="F108" s="115">
        <f>F107/F106</f>
        <v>0.5342465753424658</v>
      </c>
      <c r="G108" s="61">
        <f t="shared" si="5"/>
        <v>100</v>
      </c>
      <c r="H108" s="62">
        <f t="shared" si="3"/>
        <v>100</v>
      </c>
      <c r="I108" s="78" t="e">
        <f t="shared" si="4"/>
        <v>#DIV/0!</v>
      </c>
      <c r="J108" s="3"/>
    </row>
    <row r="109" spans="1:10" ht="26.25">
      <c r="A109" s="230">
        <v>20</v>
      </c>
      <c r="B109" s="79" t="s">
        <v>161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31"/>
      <c r="B110" s="8" t="s">
        <v>162</v>
      </c>
      <c r="C110" s="6">
        <v>4643</v>
      </c>
      <c r="D110" s="10">
        <v>23955</v>
      </c>
      <c r="E110" s="10">
        <v>23955</v>
      </c>
      <c r="F110" s="10">
        <v>23955</v>
      </c>
      <c r="G110" s="19">
        <f t="shared" si="5"/>
        <v>100</v>
      </c>
      <c r="H110" s="20">
        <f t="shared" si="3"/>
        <v>100</v>
      </c>
      <c r="I110" s="83">
        <f t="shared" si="4"/>
        <v>515.9379711393495</v>
      </c>
      <c r="J110" s="3"/>
    </row>
    <row r="111" spans="1:10" ht="65.25" thickBot="1">
      <c r="A111" s="232"/>
      <c r="B111" s="81" t="s">
        <v>97</v>
      </c>
      <c r="C111" s="114">
        <f>C110/C109</f>
        <v>0.1078137698827354</v>
      </c>
      <c r="D111" s="115">
        <v>0.5562521769418322</v>
      </c>
      <c r="E111" s="115">
        <f>E110/E109</f>
        <v>0.5562521769418322</v>
      </c>
      <c r="F111" s="115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515.9379711393495</v>
      </c>
      <c r="J111" s="3"/>
    </row>
    <row r="112" spans="1:10" ht="39">
      <c r="A112" s="230">
        <v>21</v>
      </c>
      <c r="B112" s="79" t="s">
        <v>105</v>
      </c>
      <c r="C112" s="51">
        <v>76</v>
      </c>
      <c r="D112" s="52">
        <v>44</v>
      </c>
      <c r="E112" s="52">
        <v>44</v>
      </c>
      <c r="F112" s="167">
        <v>0</v>
      </c>
      <c r="G112" s="54">
        <f t="shared" si="5"/>
        <v>0</v>
      </c>
      <c r="H112" s="55">
        <f t="shared" si="3"/>
        <v>0</v>
      </c>
      <c r="I112" s="80">
        <f t="shared" si="4"/>
        <v>0</v>
      </c>
      <c r="J112" s="3"/>
    </row>
    <row r="113" spans="1:10" ht="26.25">
      <c r="A113" s="231"/>
      <c r="B113" s="8" t="s">
        <v>98</v>
      </c>
      <c r="C113" s="6">
        <v>20</v>
      </c>
      <c r="D113" s="10">
        <v>44</v>
      </c>
      <c r="E113" s="10">
        <v>44</v>
      </c>
      <c r="F113" s="10">
        <v>0</v>
      </c>
      <c r="G113" s="19">
        <f t="shared" si="5"/>
        <v>0</v>
      </c>
      <c r="H113" s="20">
        <f t="shared" si="3"/>
        <v>0</v>
      </c>
      <c r="I113" s="83">
        <f t="shared" si="4"/>
        <v>0</v>
      </c>
      <c r="J113" s="3"/>
    </row>
    <row r="114" spans="1:10" ht="27" thickBot="1">
      <c r="A114" s="232"/>
      <c r="B114" s="81" t="s">
        <v>99</v>
      </c>
      <c r="C114" s="114">
        <f>C113/C112</f>
        <v>0.2631578947368421</v>
      </c>
      <c r="D114" s="115">
        <v>1</v>
      </c>
      <c r="E114" s="115">
        <f>E113/E112</f>
        <v>1</v>
      </c>
      <c r="F114" s="115" t="e">
        <f>F113/F112</f>
        <v>#DIV/0!</v>
      </c>
      <c r="G114" s="61" t="e">
        <f t="shared" si="5"/>
        <v>#DIV/0!</v>
      </c>
      <c r="H114" s="62" t="e">
        <f t="shared" si="3"/>
        <v>#DIV/0!</v>
      </c>
      <c r="I114" s="78" t="e">
        <f t="shared" si="4"/>
        <v>#DIV/0!</v>
      </c>
      <c r="J114" s="3"/>
    </row>
    <row r="115" spans="1:12" ht="42" customHeight="1">
      <c r="A115" s="230">
        <v>22</v>
      </c>
      <c r="B115" s="79" t="s">
        <v>100</v>
      </c>
      <c r="C115" s="51">
        <v>15250</v>
      </c>
      <c r="D115" s="52">
        <v>0</v>
      </c>
      <c r="E115" s="52">
        <v>0</v>
      </c>
      <c r="F115" s="117">
        <v>0</v>
      </c>
      <c r="G115" s="54" t="e">
        <f t="shared" si="5"/>
        <v>#DIV/0!</v>
      </c>
      <c r="H115" s="55" t="e">
        <f t="shared" si="3"/>
        <v>#DIV/0!</v>
      </c>
      <c r="I115" s="80">
        <f t="shared" si="4"/>
        <v>0</v>
      </c>
      <c r="J115" s="183"/>
      <c r="K115" s="183"/>
      <c r="L115" s="183"/>
    </row>
    <row r="116" spans="1:10" ht="51.75">
      <c r="A116" s="231"/>
      <c r="B116" s="8" t="s">
        <v>101</v>
      </c>
      <c r="C116" s="6">
        <v>2270</v>
      </c>
      <c r="D116" s="15">
        <v>0</v>
      </c>
      <c r="E116" s="10">
        <v>0</v>
      </c>
      <c r="F116" s="14">
        <v>0</v>
      </c>
      <c r="G116" s="19" t="e">
        <f t="shared" si="5"/>
        <v>#DIV/0!</v>
      </c>
      <c r="H116" s="20" t="e">
        <f t="shared" si="3"/>
        <v>#DIV/0!</v>
      </c>
      <c r="I116" s="83">
        <f t="shared" si="4"/>
        <v>0</v>
      </c>
      <c r="J116" s="3"/>
    </row>
    <row r="117" spans="1:10" ht="52.5" thickBot="1">
      <c r="A117" s="232"/>
      <c r="B117" s="81" t="s">
        <v>102</v>
      </c>
      <c r="C117" s="114">
        <f>C116/C7</f>
        <v>1.2731351654514862</v>
      </c>
      <c r="D117" s="115">
        <v>0</v>
      </c>
      <c r="E117" s="115">
        <f>E116/E7</f>
        <v>0</v>
      </c>
      <c r="F117" s="114">
        <f>F116/F7</f>
        <v>0</v>
      </c>
      <c r="G117" s="61" t="e">
        <f t="shared" si="5"/>
        <v>#DIV/0!</v>
      </c>
      <c r="H117" s="62" t="e">
        <f t="shared" si="3"/>
        <v>#DIV/0!</v>
      </c>
      <c r="I117" s="78">
        <f t="shared" si="4"/>
        <v>0</v>
      </c>
      <c r="J117" s="3"/>
    </row>
    <row r="118" spans="1:10" ht="48.75" customHeight="1">
      <c r="A118" s="230">
        <v>23</v>
      </c>
      <c r="B118" s="79" t="s">
        <v>103</v>
      </c>
      <c r="C118" s="51">
        <v>250</v>
      </c>
      <c r="D118" s="52">
        <v>405</v>
      </c>
      <c r="E118" s="52">
        <v>405</v>
      </c>
      <c r="F118" s="52">
        <v>556</v>
      </c>
      <c r="G118" s="54">
        <f t="shared" si="5"/>
        <v>137.28395061728395</v>
      </c>
      <c r="H118" s="55">
        <f t="shared" si="3"/>
        <v>137.28395061728395</v>
      </c>
      <c r="I118" s="80">
        <f t="shared" si="4"/>
        <v>222.40000000000003</v>
      </c>
      <c r="J118" s="3"/>
    </row>
    <row r="119" spans="1:10" ht="39.75" thickBot="1">
      <c r="A119" s="232"/>
      <c r="B119" s="81" t="s">
        <v>104</v>
      </c>
      <c r="C119" s="114">
        <f>C118/C7</f>
        <v>0.14021312394840157</v>
      </c>
      <c r="D119" s="115">
        <v>0.25</v>
      </c>
      <c r="E119" s="115">
        <f>E118/E7</f>
        <v>0.25030902348578493</v>
      </c>
      <c r="F119" s="114">
        <f>F118/F7</f>
        <v>0.37017310252996005</v>
      </c>
      <c r="G119" s="61">
        <f t="shared" si="5"/>
        <v>147.88643947987046</v>
      </c>
      <c r="H119" s="62">
        <f t="shared" si="3"/>
        <v>148.06924101198402</v>
      </c>
      <c r="I119" s="78">
        <f t="shared" si="4"/>
        <v>264.0074567243675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250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155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8:A119"/>
    <mergeCell ref="E123:F123"/>
    <mergeCell ref="A91:A92"/>
    <mergeCell ref="A93:A99"/>
    <mergeCell ref="A101:A103"/>
    <mergeCell ref="A104:A105"/>
    <mergeCell ref="A112:A114"/>
    <mergeCell ref="A115:A117"/>
    <mergeCell ref="A20:A21"/>
    <mergeCell ref="A22:A23"/>
    <mergeCell ref="A106:A108"/>
    <mergeCell ref="A109:A111"/>
    <mergeCell ref="A54:A55"/>
    <mergeCell ref="A56:A78"/>
    <mergeCell ref="A79:A82"/>
    <mergeCell ref="A83:A85"/>
    <mergeCell ref="A86:A87"/>
    <mergeCell ref="A88:A90"/>
    <mergeCell ref="A24:A51"/>
    <mergeCell ref="A52:A53"/>
    <mergeCell ref="A1:I1"/>
    <mergeCell ref="A2:I2"/>
    <mergeCell ref="A3:I3"/>
    <mergeCell ref="A5:A6"/>
    <mergeCell ref="B5:B6"/>
    <mergeCell ref="A7:A10"/>
    <mergeCell ref="A11:A17"/>
    <mergeCell ref="A18:A19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64">
      <selection activeCell="A95" sqref="A95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44" t="s">
        <v>110</v>
      </c>
      <c r="B2" s="244"/>
      <c r="C2" s="244"/>
      <c r="D2" s="244"/>
    </row>
    <row r="3" spans="1:4" ht="12" customHeight="1">
      <c r="A3" s="245" t="s">
        <v>258</v>
      </c>
      <c r="B3" s="245"/>
      <c r="C3" s="245"/>
      <c r="D3" s="245"/>
    </row>
    <row r="4" spans="1:4" ht="13.5" customHeight="1">
      <c r="A4" s="120"/>
      <c r="B4" s="120"/>
      <c r="C4" s="120"/>
      <c r="D4" s="120"/>
    </row>
    <row r="5" spans="1:4" ht="16.5" customHeight="1">
      <c r="A5" s="243" t="s">
        <v>111</v>
      </c>
      <c r="B5" s="243"/>
      <c r="C5" s="243"/>
      <c r="D5" s="243"/>
    </row>
    <row r="6" spans="1:4" ht="15">
      <c r="A6" s="121" t="s">
        <v>112</v>
      </c>
      <c r="B6" s="122" t="s">
        <v>113</v>
      </c>
      <c r="C6" s="121" t="s">
        <v>114</v>
      </c>
      <c r="D6" s="121" t="s">
        <v>115</v>
      </c>
    </row>
    <row r="7" spans="1:4" ht="15">
      <c r="A7" s="123" t="s">
        <v>116</v>
      </c>
      <c r="B7" s="124" t="s">
        <v>117</v>
      </c>
      <c r="C7" s="125" t="s">
        <v>118</v>
      </c>
      <c r="D7" s="125" t="s">
        <v>119</v>
      </c>
    </row>
    <row r="8" spans="1:4" ht="15">
      <c r="A8" s="126" t="s">
        <v>120</v>
      </c>
      <c r="B8" s="127"/>
      <c r="C8" s="128"/>
      <c r="D8" s="128"/>
    </row>
    <row r="9" spans="1:4" ht="14.25">
      <c r="A9" s="129" t="s">
        <v>121</v>
      </c>
      <c r="B9" s="130"/>
      <c r="C9" s="131">
        <v>65</v>
      </c>
      <c r="D9" s="132">
        <f>B9/10*C9</f>
        <v>0</v>
      </c>
    </row>
    <row r="10" spans="1:4" ht="14.25">
      <c r="A10" s="129" t="s">
        <v>122</v>
      </c>
      <c r="B10" s="130"/>
      <c r="C10" s="131">
        <v>104</v>
      </c>
      <c r="D10" s="132">
        <f>B10/10*C10</f>
        <v>0</v>
      </c>
    </row>
    <row r="11" spans="1:4" ht="14.25">
      <c r="A11" s="129" t="s">
        <v>123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124</v>
      </c>
      <c r="B12" s="130"/>
      <c r="C12" s="131">
        <v>55</v>
      </c>
      <c r="D12" s="132">
        <f t="shared" si="0"/>
        <v>0</v>
      </c>
    </row>
    <row r="13" spans="1:4" ht="14.25">
      <c r="A13" s="129" t="s">
        <v>125</v>
      </c>
      <c r="B13" s="130"/>
      <c r="C13" s="131">
        <v>60</v>
      </c>
      <c r="D13" s="132">
        <f t="shared" si="0"/>
        <v>0</v>
      </c>
    </row>
    <row r="14" spans="1:4" ht="15">
      <c r="A14" s="133" t="s">
        <v>126</v>
      </c>
      <c r="B14" s="130"/>
      <c r="C14" s="131" t="s">
        <v>166</v>
      </c>
      <c r="D14" s="134">
        <f>D9+D10+D11+D12+D13</f>
        <v>0</v>
      </c>
    </row>
    <row r="15" spans="1:4" ht="14.25">
      <c r="A15" s="129" t="s">
        <v>127</v>
      </c>
      <c r="B15" s="135"/>
      <c r="C15" s="131">
        <v>15</v>
      </c>
      <c r="D15" s="132">
        <f t="shared" si="0"/>
        <v>0</v>
      </c>
    </row>
    <row r="16" spans="1:4" ht="14.25">
      <c r="A16" s="128" t="s">
        <v>128</v>
      </c>
      <c r="B16" s="136"/>
      <c r="C16" s="132">
        <v>3.5</v>
      </c>
      <c r="D16" s="132">
        <f>B16*C16/1000</f>
        <v>0</v>
      </c>
    </row>
    <row r="17" spans="1:4" ht="14.25">
      <c r="A17" s="128" t="s">
        <v>129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130</v>
      </c>
      <c r="B18" s="137"/>
      <c r="C18" s="132">
        <v>10</v>
      </c>
      <c r="D18" s="132">
        <f t="shared" si="0"/>
        <v>0</v>
      </c>
    </row>
    <row r="19" spans="1:4" ht="14.25">
      <c r="A19" s="128" t="s">
        <v>131</v>
      </c>
      <c r="B19" s="137"/>
      <c r="C19" s="132">
        <v>12</v>
      </c>
      <c r="D19" s="132">
        <f t="shared" si="0"/>
        <v>0</v>
      </c>
    </row>
    <row r="20" spans="1:4" ht="14.25">
      <c r="A20" s="128" t="s">
        <v>132</v>
      </c>
      <c r="B20" s="137"/>
      <c r="C20" s="132">
        <v>9</v>
      </c>
      <c r="D20" s="132">
        <f t="shared" si="0"/>
        <v>0</v>
      </c>
    </row>
    <row r="21" spans="1:4" ht="15">
      <c r="A21" s="126" t="s">
        <v>133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43" t="s">
        <v>134</v>
      </c>
      <c r="B23" s="243"/>
      <c r="C23" s="243"/>
      <c r="D23" s="243"/>
    </row>
    <row r="24" spans="1:4" s="139" customFormat="1" ht="15">
      <c r="A24" s="121" t="s">
        <v>135</v>
      </c>
      <c r="B24" s="122" t="s">
        <v>113</v>
      </c>
      <c r="C24" s="121" t="s">
        <v>114</v>
      </c>
      <c r="D24" s="121" t="s">
        <v>115</v>
      </c>
    </row>
    <row r="25" spans="1:4" s="139" customFormat="1" ht="15">
      <c r="A25" s="123" t="s">
        <v>116</v>
      </c>
      <c r="B25" s="124" t="s">
        <v>117</v>
      </c>
      <c r="C25" s="125" t="s">
        <v>118</v>
      </c>
      <c r="D25" s="125" t="s">
        <v>119</v>
      </c>
    </row>
    <row r="26" spans="1:4" s="139" customFormat="1" ht="15">
      <c r="A26" s="126" t="s">
        <v>120</v>
      </c>
      <c r="B26" s="128"/>
      <c r="C26" s="128"/>
      <c r="D26" s="126"/>
    </row>
    <row r="27" spans="1:4" ht="14.25">
      <c r="A27" s="128" t="s">
        <v>121</v>
      </c>
      <c r="B27" s="137">
        <v>3411</v>
      </c>
      <c r="C27" s="131">
        <v>65</v>
      </c>
      <c r="D27" s="132">
        <f>B27/10*C27</f>
        <v>22171.5</v>
      </c>
    </row>
    <row r="28" spans="1:4" ht="14.25">
      <c r="A28" s="128" t="s">
        <v>122</v>
      </c>
      <c r="B28" s="137">
        <v>482</v>
      </c>
      <c r="C28" s="131">
        <v>104</v>
      </c>
      <c r="D28" s="132">
        <f>B28/10*C28</f>
        <v>5012.8</v>
      </c>
    </row>
    <row r="29" spans="1:4" ht="14.25">
      <c r="A29" s="128" t="s">
        <v>123</v>
      </c>
      <c r="B29" s="137">
        <v>400</v>
      </c>
      <c r="C29" s="131">
        <v>60</v>
      </c>
      <c r="D29" s="132">
        <f>B29/10*C29</f>
        <v>2400</v>
      </c>
    </row>
    <row r="30" spans="1:4" ht="14.25">
      <c r="A30" s="128" t="s">
        <v>124</v>
      </c>
      <c r="B30" s="137">
        <v>305</v>
      </c>
      <c r="C30" s="131">
        <v>55</v>
      </c>
      <c r="D30" s="132">
        <f>B30/10*C30</f>
        <v>1677.5</v>
      </c>
    </row>
    <row r="31" spans="1:4" ht="14.25">
      <c r="A31" s="128" t="s">
        <v>125</v>
      </c>
      <c r="B31" s="137"/>
      <c r="C31" s="131">
        <v>60</v>
      </c>
      <c r="D31" s="132">
        <f>B31/10*C31</f>
        <v>0</v>
      </c>
    </row>
    <row r="32" spans="1:4" ht="15">
      <c r="A32" s="126" t="s">
        <v>126</v>
      </c>
      <c r="B32" s="134">
        <v>4598</v>
      </c>
      <c r="C32" s="131" t="s">
        <v>166</v>
      </c>
      <c r="D32" s="134">
        <f>D27+D28+D29+D30+D31</f>
        <v>31261.8</v>
      </c>
    </row>
    <row r="33" spans="1:4" ht="14.25">
      <c r="A33" s="128" t="s">
        <v>127</v>
      </c>
      <c r="B33" s="137">
        <v>19724</v>
      </c>
      <c r="C33" s="131">
        <v>15</v>
      </c>
      <c r="D33" s="132">
        <f>B33/10*C33</f>
        <v>29586</v>
      </c>
    </row>
    <row r="34" spans="1:4" ht="14.25">
      <c r="A34" s="128" t="s">
        <v>128</v>
      </c>
      <c r="B34" s="137">
        <v>115200</v>
      </c>
      <c r="C34" s="132">
        <v>3.5</v>
      </c>
      <c r="D34" s="132">
        <f>B34*C34/1000</f>
        <v>403.2</v>
      </c>
    </row>
    <row r="35" spans="1:4" ht="14.25">
      <c r="A35" s="128" t="s">
        <v>129</v>
      </c>
      <c r="B35" s="137">
        <v>43</v>
      </c>
      <c r="C35" s="132">
        <v>37.5</v>
      </c>
      <c r="D35" s="132">
        <f>B35/10*C35</f>
        <v>161.25</v>
      </c>
    </row>
    <row r="36" spans="1:4" ht="14.25">
      <c r="A36" s="128" t="s">
        <v>130</v>
      </c>
      <c r="B36" s="137">
        <v>37350</v>
      </c>
      <c r="C36" s="132">
        <v>10</v>
      </c>
      <c r="D36" s="132">
        <f>B36/10*C36</f>
        <v>37350</v>
      </c>
    </row>
    <row r="37" spans="1:4" ht="14.25">
      <c r="A37" s="128" t="s">
        <v>131</v>
      </c>
      <c r="B37" s="137">
        <v>2360</v>
      </c>
      <c r="C37" s="132">
        <v>12</v>
      </c>
      <c r="D37" s="132">
        <f>B37/10*C37</f>
        <v>2832</v>
      </c>
    </row>
    <row r="38" spans="1:4" ht="14.25">
      <c r="A38" s="128" t="s">
        <v>132</v>
      </c>
      <c r="B38" s="137"/>
      <c r="C38" s="132">
        <v>9</v>
      </c>
      <c r="D38" s="132">
        <f>B38/10*C38</f>
        <v>0</v>
      </c>
    </row>
    <row r="39" spans="1:4" ht="15">
      <c r="A39" s="126" t="s">
        <v>133</v>
      </c>
      <c r="B39" s="137"/>
      <c r="C39" s="132"/>
      <c r="D39" s="140">
        <f>SUM(D32:D38)</f>
        <v>101594.25</v>
      </c>
    </row>
    <row r="41" spans="1:4" ht="15.75" customHeight="1">
      <c r="A41" s="243" t="s">
        <v>40</v>
      </c>
      <c r="B41" s="243"/>
      <c r="C41" s="243"/>
      <c r="D41" s="243"/>
    </row>
    <row r="42" spans="1:4" s="139" customFormat="1" ht="15">
      <c r="A42" s="121" t="s">
        <v>135</v>
      </c>
      <c r="B42" s="122" t="s">
        <v>113</v>
      </c>
      <c r="C42" s="121" t="s">
        <v>114</v>
      </c>
      <c r="D42" s="121" t="s">
        <v>115</v>
      </c>
    </row>
    <row r="43" spans="1:4" s="139" customFormat="1" ht="15">
      <c r="A43" s="123" t="s">
        <v>116</v>
      </c>
      <c r="B43" s="124" t="s">
        <v>117</v>
      </c>
      <c r="C43" s="125" t="s">
        <v>118</v>
      </c>
      <c r="D43" s="125" t="s">
        <v>119</v>
      </c>
    </row>
    <row r="44" spans="1:4" s="139" customFormat="1" ht="15">
      <c r="A44" s="126" t="s">
        <v>120</v>
      </c>
      <c r="B44" s="128"/>
      <c r="C44" s="128"/>
      <c r="D44" s="126"/>
    </row>
    <row r="45" spans="1:4" ht="14.25">
      <c r="A45" s="128" t="s">
        <v>121</v>
      </c>
      <c r="B45" s="137">
        <v>1058</v>
      </c>
      <c r="C45" s="131">
        <v>65</v>
      </c>
      <c r="D45" s="132">
        <f>B45/10*C45</f>
        <v>6877</v>
      </c>
    </row>
    <row r="46" spans="1:4" ht="14.25">
      <c r="A46" s="128" t="s">
        <v>122</v>
      </c>
      <c r="B46" s="137">
        <v>70</v>
      </c>
      <c r="C46" s="131">
        <v>104</v>
      </c>
      <c r="D46" s="132">
        <f>B46/10*C46</f>
        <v>728</v>
      </c>
    </row>
    <row r="47" spans="1:4" ht="14.25">
      <c r="A47" s="128" t="s">
        <v>123</v>
      </c>
      <c r="B47" s="137">
        <v>519</v>
      </c>
      <c r="C47" s="131">
        <v>60</v>
      </c>
      <c r="D47" s="132">
        <f>B47/10*C47</f>
        <v>3114</v>
      </c>
    </row>
    <row r="48" spans="1:4" ht="14.25">
      <c r="A48" s="128" t="s">
        <v>124</v>
      </c>
      <c r="B48" s="137">
        <v>61</v>
      </c>
      <c r="C48" s="131">
        <v>55</v>
      </c>
      <c r="D48" s="132">
        <f>B48/10*C48</f>
        <v>335.5</v>
      </c>
    </row>
    <row r="49" spans="1:4" ht="14.25">
      <c r="A49" s="128" t="s">
        <v>125</v>
      </c>
      <c r="B49" s="137"/>
      <c r="C49" s="131">
        <v>60</v>
      </c>
      <c r="D49" s="132">
        <f>B49/10*C49</f>
        <v>0</v>
      </c>
    </row>
    <row r="50" spans="1:4" ht="15">
      <c r="A50" s="126" t="s">
        <v>126</v>
      </c>
      <c r="B50" s="134">
        <v>1708</v>
      </c>
      <c r="C50" s="131" t="s">
        <v>166</v>
      </c>
      <c r="D50" s="134">
        <f>D45+D46+D47+D48+D49</f>
        <v>11054.5</v>
      </c>
    </row>
    <row r="51" spans="1:4" ht="14.25">
      <c r="A51" s="128" t="s">
        <v>127</v>
      </c>
      <c r="B51" s="137">
        <v>6013</v>
      </c>
      <c r="C51" s="131">
        <v>15</v>
      </c>
      <c r="D51" s="132">
        <f>B51/10*C51</f>
        <v>9019.5</v>
      </c>
    </row>
    <row r="52" spans="1:4" ht="14.25">
      <c r="A52" s="128" t="s">
        <v>128</v>
      </c>
      <c r="B52" s="137">
        <v>5300</v>
      </c>
      <c r="C52" s="132">
        <v>3.5</v>
      </c>
      <c r="D52" s="132">
        <f>B52*C52/1000</f>
        <v>18.55</v>
      </c>
    </row>
    <row r="53" spans="1:4" ht="14.25">
      <c r="A53" s="128" t="s">
        <v>129</v>
      </c>
      <c r="B53" s="137">
        <v>45</v>
      </c>
      <c r="C53" s="132">
        <v>37.5</v>
      </c>
      <c r="D53" s="132">
        <f>B53/10*C53</f>
        <v>168.75</v>
      </c>
    </row>
    <row r="54" spans="1:4" ht="14.25">
      <c r="A54" s="128" t="s">
        <v>130</v>
      </c>
      <c r="B54" s="137">
        <v>150</v>
      </c>
      <c r="C54" s="132">
        <v>10</v>
      </c>
      <c r="D54" s="132">
        <f>B54/10*C54</f>
        <v>150</v>
      </c>
    </row>
    <row r="55" spans="1:4" ht="14.25">
      <c r="A55" s="128" t="s">
        <v>131</v>
      </c>
      <c r="B55" s="137">
        <v>840</v>
      </c>
      <c r="C55" s="132">
        <v>12</v>
      </c>
      <c r="D55" s="132">
        <f>B55/10*C55</f>
        <v>1008</v>
      </c>
    </row>
    <row r="56" spans="1:4" ht="14.25">
      <c r="A56" s="128" t="s">
        <v>132</v>
      </c>
      <c r="B56" s="137"/>
      <c r="C56" s="132">
        <v>9</v>
      </c>
      <c r="D56" s="132">
        <f>B56/10*C56</f>
        <v>0</v>
      </c>
    </row>
    <row r="57" spans="1:4" ht="15">
      <c r="A57" s="126" t="s">
        <v>133</v>
      </c>
      <c r="B57" s="137"/>
      <c r="C57" s="132"/>
      <c r="D57" s="134">
        <f>D50+D51+D52+D53+D54+D55+D56</f>
        <v>21419.3</v>
      </c>
    </row>
    <row r="59" spans="1:4" ht="15.75" customHeight="1">
      <c r="A59" s="243" t="s">
        <v>136</v>
      </c>
      <c r="B59" s="243"/>
      <c r="C59" s="243"/>
      <c r="D59" s="243"/>
    </row>
    <row r="60" spans="1:4" s="139" customFormat="1" ht="15">
      <c r="A60" s="121" t="s">
        <v>135</v>
      </c>
      <c r="B60" s="122" t="s">
        <v>113</v>
      </c>
      <c r="C60" s="121" t="s">
        <v>114</v>
      </c>
      <c r="D60" s="121" t="s">
        <v>115</v>
      </c>
    </row>
    <row r="61" spans="1:4" s="139" customFormat="1" ht="15">
      <c r="A61" s="123" t="s">
        <v>116</v>
      </c>
      <c r="B61" s="124" t="s">
        <v>117</v>
      </c>
      <c r="C61" s="125" t="s">
        <v>118</v>
      </c>
      <c r="D61" s="125" t="s">
        <v>119</v>
      </c>
    </row>
    <row r="62" spans="1:4" s="139" customFormat="1" ht="15">
      <c r="A62" s="126" t="s">
        <v>120</v>
      </c>
      <c r="B62" s="128"/>
      <c r="C62" s="128"/>
      <c r="D62" s="126"/>
    </row>
    <row r="63" spans="1:4" ht="14.25">
      <c r="A63" s="128" t="s">
        <v>121</v>
      </c>
      <c r="B63" s="137"/>
      <c r="C63" s="131">
        <v>65</v>
      </c>
      <c r="D63" s="132">
        <f>B63/10*C63</f>
        <v>0</v>
      </c>
    </row>
    <row r="64" spans="1:4" ht="14.25">
      <c r="A64" s="128" t="s">
        <v>122</v>
      </c>
      <c r="B64" s="137"/>
      <c r="C64" s="131">
        <v>104</v>
      </c>
      <c r="D64" s="132">
        <f>B64/10*C64</f>
        <v>0</v>
      </c>
    </row>
    <row r="65" spans="1:4" ht="14.25">
      <c r="A65" s="128" t="s">
        <v>123</v>
      </c>
      <c r="B65" s="137"/>
      <c r="C65" s="131">
        <v>60</v>
      </c>
      <c r="D65" s="132">
        <f>B65/10*C65</f>
        <v>0</v>
      </c>
    </row>
    <row r="66" spans="1:4" ht="14.25">
      <c r="A66" s="128" t="s">
        <v>124</v>
      </c>
      <c r="B66" s="137"/>
      <c r="C66" s="131">
        <v>55</v>
      </c>
      <c r="D66" s="132">
        <f>B66/10*C66</f>
        <v>0</v>
      </c>
    </row>
    <row r="67" spans="1:4" ht="14.25">
      <c r="A67" s="128" t="s">
        <v>125</v>
      </c>
      <c r="B67" s="137"/>
      <c r="C67" s="131">
        <v>60</v>
      </c>
      <c r="D67" s="132">
        <f>B67/10*C67</f>
        <v>0</v>
      </c>
    </row>
    <row r="68" spans="1:4" ht="15">
      <c r="A68" s="126" t="s">
        <v>126</v>
      </c>
      <c r="B68" s="134"/>
      <c r="C68" s="131" t="s">
        <v>166</v>
      </c>
      <c r="D68" s="134">
        <f>D63+D64+D65+D66+D67</f>
        <v>0</v>
      </c>
    </row>
    <row r="69" spans="1:4" ht="14.25">
      <c r="A69" s="128" t="s">
        <v>127</v>
      </c>
      <c r="B69" s="137"/>
      <c r="C69" s="131">
        <v>15</v>
      </c>
      <c r="D69" s="132">
        <f>B69/10*C69</f>
        <v>0</v>
      </c>
    </row>
    <row r="70" spans="1:4" ht="14.25">
      <c r="A70" s="128" t="s">
        <v>128</v>
      </c>
      <c r="B70" s="137"/>
      <c r="C70" s="132">
        <v>3.5</v>
      </c>
      <c r="D70" s="132">
        <f>B70*C70/1000</f>
        <v>0</v>
      </c>
    </row>
    <row r="71" spans="1:4" ht="14.25">
      <c r="A71" s="128" t="s">
        <v>129</v>
      </c>
      <c r="B71" s="137"/>
      <c r="C71" s="132">
        <v>37.5</v>
      </c>
      <c r="D71" s="132">
        <f>B71/10*C71</f>
        <v>0</v>
      </c>
    </row>
    <row r="72" spans="1:4" ht="14.25">
      <c r="A72" s="128" t="s">
        <v>130</v>
      </c>
      <c r="B72" s="137"/>
      <c r="C72" s="132">
        <v>10</v>
      </c>
      <c r="D72" s="132">
        <f>B72/10*C72</f>
        <v>0</v>
      </c>
    </row>
    <row r="73" spans="1:4" ht="14.25">
      <c r="A73" s="128" t="s">
        <v>131</v>
      </c>
      <c r="B73" s="137"/>
      <c r="C73" s="132">
        <v>12</v>
      </c>
      <c r="D73" s="132">
        <f>B73/10*C73</f>
        <v>0</v>
      </c>
    </row>
    <row r="74" spans="1:4" ht="14.25">
      <c r="A74" s="128" t="s">
        <v>132</v>
      </c>
      <c r="B74" s="137"/>
      <c r="C74" s="132">
        <v>9</v>
      </c>
      <c r="D74" s="132">
        <f>B74/10*C74</f>
        <v>0</v>
      </c>
    </row>
    <row r="75" spans="1:4" ht="15">
      <c r="A75" s="126" t="s">
        <v>133</v>
      </c>
      <c r="B75" s="137"/>
      <c r="C75" s="132"/>
      <c r="D75" s="134">
        <f>D68+D69+D70+D71+D72+D73+D74</f>
        <v>0</v>
      </c>
    </row>
    <row r="77" spans="1:4" ht="18">
      <c r="A77" s="243" t="s">
        <v>137</v>
      </c>
      <c r="B77" s="243"/>
      <c r="C77" s="243"/>
      <c r="D77" s="243"/>
    </row>
    <row r="78" spans="1:4" s="139" customFormat="1" ht="15">
      <c r="A78" s="121" t="s">
        <v>135</v>
      </c>
      <c r="B78" s="122" t="s">
        <v>113</v>
      </c>
      <c r="C78" s="121" t="s">
        <v>114</v>
      </c>
      <c r="D78" s="121" t="s">
        <v>115</v>
      </c>
    </row>
    <row r="79" spans="1:4" s="139" customFormat="1" ht="15">
      <c r="A79" s="123" t="s">
        <v>116</v>
      </c>
      <c r="B79" s="124" t="s">
        <v>117</v>
      </c>
      <c r="C79" s="125" t="s">
        <v>118</v>
      </c>
      <c r="D79" s="125" t="s">
        <v>119</v>
      </c>
    </row>
    <row r="80" spans="1:4" s="139" customFormat="1" ht="15">
      <c r="A80" s="126" t="s">
        <v>120</v>
      </c>
      <c r="B80" s="126"/>
      <c r="C80" s="126"/>
      <c r="D80" s="126"/>
    </row>
    <row r="81" spans="1:4" ht="14.25">
      <c r="A81" s="128" t="s">
        <v>121</v>
      </c>
      <c r="B81" s="132">
        <f>B27+B45</f>
        <v>4469</v>
      </c>
      <c r="C81" s="131">
        <v>65</v>
      </c>
      <c r="D81" s="132">
        <f>B81/10*C81</f>
        <v>29048.5</v>
      </c>
    </row>
    <row r="82" spans="1:4" ht="14.25">
      <c r="A82" s="128" t="s">
        <v>122</v>
      </c>
      <c r="B82" s="132">
        <f>B28+B46</f>
        <v>552</v>
      </c>
      <c r="C82" s="131">
        <v>104</v>
      </c>
      <c r="D82" s="132">
        <f>B82/10*C82</f>
        <v>5740.8</v>
      </c>
    </row>
    <row r="83" spans="1:4" ht="14.25">
      <c r="A83" s="128" t="s">
        <v>123</v>
      </c>
      <c r="B83" s="132">
        <f>B29+B47</f>
        <v>919</v>
      </c>
      <c r="C83" s="131">
        <v>60</v>
      </c>
      <c r="D83" s="132">
        <f>B83/10*C83</f>
        <v>5514</v>
      </c>
    </row>
    <row r="84" spans="1:4" ht="14.25">
      <c r="A84" s="128" t="s">
        <v>124</v>
      </c>
      <c r="B84" s="132">
        <f>B30+B48</f>
        <v>366</v>
      </c>
      <c r="C84" s="131">
        <v>55</v>
      </c>
      <c r="D84" s="132">
        <f>B84/10*C84</f>
        <v>2013</v>
      </c>
    </row>
    <row r="85" spans="1:4" ht="14.25">
      <c r="A85" s="128" t="s">
        <v>125</v>
      </c>
      <c r="B85" s="132">
        <f>B31+B49</f>
        <v>0</v>
      </c>
      <c r="C85" s="131">
        <v>60</v>
      </c>
      <c r="D85" s="132">
        <f>B85/10*C85</f>
        <v>0</v>
      </c>
    </row>
    <row r="86" spans="1:4" ht="15">
      <c r="A86" s="126" t="s">
        <v>126</v>
      </c>
      <c r="B86" s="134"/>
      <c r="C86" s="131" t="s">
        <v>166</v>
      </c>
      <c r="D86" s="134">
        <f>D81+D82+D83+D84+D85</f>
        <v>42316.3</v>
      </c>
    </row>
    <row r="87" spans="1:4" ht="14.25">
      <c r="A87" s="128" t="s">
        <v>127</v>
      </c>
      <c r="B87" s="132">
        <f aca="true" t="shared" si="1" ref="B87:B92">B33+B51</f>
        <v>25737</v>
      </c>
      <c r="C87" s="131">
        <v>15</v>
      </c>
      <c r="D87" s="132">
        <f>B87/10*C87</f>
        <v>38605.5</v>
      </c>
    </row>
    <row r="88" spans="1:4" ht="14.25">
      <c r="A88" s="128" t="s">
        <v>128</v>
      </c>
      <c r="B88" s="132">
        <f t="shared" si="1"/>
        <v>120500</v>
      </c>
      <c r="C88" s="132">
        <v>3.5</v>
      </c>
      <c r="D88" s="132">
        <f>B88*C88/1000</f>
        <v>421.75</v>
      </c>
    </row>
    <row r="89" spans="1:4" ht="14.25">
      <c r="A89" s="128" t="s">
        <v>129</v>
      </c>
      <c r="B89" s="132">
        <f t="shared" si="1"/>
        <v>88</v>
      </c>
      <c r="C89" s="132">
        <v>37.5</v>
      </c>
      <c r="D89" s="132">
        <f>B89/10*C89</f>
        <v>330</v>
      </c>
    </row>
    <row r="90" spans="1:4" ht="14.25">
      <c r="A90" s="128" t="s">
        <v>130</v>
      </c>
      <c r="B90" s="132">
        <f t="shared" si="1"/>
        <v>37500</v>
      </c>
      <c r="C90" s="132">
        <v>10</v>
      </c>
      <c r="D90" s="132">
        <f>B90/10*C90</f>
        <v>37500</v>
      </c>
    </row>
    <row r="91" spans="1:4" ht="14.25">
      <c r="A91" s="128" t="s">
        <v>131</v>
      </c>
      <c r="B91" s="132">
        <f t="shared" si="1"/>
        <v>3200</v>
      </c>
      <c r="C91" s="132">
        <v>12</v>
      </c>
      <c r="D91" s="132">
        <f>B91/10*C91</f>
        <v>3840</v>
      </c>
    </row>
    <row r="92" spans="1:4" ht="14.25">
      <c r="A92" s="128" t="s">
        <v>132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133</v>
      </c>
      <c r="B93" s="132"/>
      <c r="C93" s="132"/>
      <c r="D93" s="140">
        <f>D86+D87+D88+D89+D90+D91+D92</f>
        <v>123013.55</v>
      </c>
    </row>
    <row r="95" ht="12.75">
      <c r="A95" s="118" t="s">
        <v>259</v>
      </c>
    </row>
    <row r="97" spans="1:3" ht="12.75">
      <c r="A97" s="141" t="s">
        <v>154</v>
      </c>
      <c r="B97" s="166"/>
      <c r="C97" s="165"/>
    </row>
    <row r="98" spans="1:4" ht="12.75">
      <c r="A98" s="141" t="s">
        <v>155</v>
      </c>
      <c r="C98" s="165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215" t="s">
        <v>150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>
      <c r="A3" s="215" t="s">
        <v>260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ht="15">
      <c r="B4" t="s">
        <v>174</v>
      </c>
    </row>
    <row r="5" spans="1:12" s="161" customFormat="1" ht="30">
      <c r="A5" s="216" t="s">
        <v>1</v>
      </c>
      <c r="B5" s="216" t="s">
        <v>151</v>
      </c>
      <c r="C5" s="162" t="s">
        <v>175</v>
      </c>
      <c r="D5" s="162" t="s">
        <v>176</v>
      </c>
      <c r="E5" s="162" t="s">
        <v>175</v>
      </c>
      <c r="F5" s="162" t="s">
        <v>176</v>
      </c>
      <c r="G5" s="162" t="s">
        <v>175</v>
      </c>
      <c r="H5" s="162" t="s">
        <v>176</v>
      </c>
      <c r="I5" s="162" t="s">
        <v>175</v>
      </c>
      <c r="J5" s="162" t="s">
        <v>176</v>
      </c>
      <c r="K5" s="216" t="s">
        <v>152</v>
      </c>
      <c r="L5" s="216"/>
    </row>
    <row r="6" spans="1:12" ht="30">
      <c r="A6" s="216"/>
      <c r="B6" s="216"/>
      <c r="C6" s="217" t="s">
        <v>177</v>
      </c>
      <c r="D6" s="217"/>
      <c r="E6" s="217" t="s">
        <v>178</v>
      </c>
      <c r="F6" s="217"/>
      <c r="G6" s="217" t="s">
        <v>179</v>
      </c>
      <c r="H6" s="217"/>
      <c r="I6" s="217" t="s">
        <v>180</v>
      </c>
      <c r="J6" s="217"/>
      <c r="K6" s="162" t="s">
        <v>175</v>
      </c>
      <c r="L6" s="162" t="s">
        <v>176</v>
      </c>
    </row>
    <row r="7" spans="1:12" ht="15">
      <c r="A7" s="163">
        <v>1</v>
      </c>
      <c r="B7" s="178" t="s">
        <v>160</v>
      </c>
      <c r="C7" s="163"/>
      <c r="D7" s="163">
        <v>230</v>
      </c>
      <c r="E7" s="163"/>
      <c r="F7" s="163"/>
      <c r="G7" s="163"/>
      <c r="H7" s="163"/>
      <c r="I7" s="163"/>
      <c r="J7" s="163"/>
      <c r="K7" s="179"/>
      <c r="L7" s="190">
        <v>230</v>
      </c>
    </row>
    <row r="8" spans="1:12" ht="15">
      <c r="A8" s="163">
        <v>2</v>
      </c>
      <c r="B8" s="163" t="s">
        <v>288</v>
      </c>
      <c r="C8" s="163"/>
      <c r="D8" s="163"/>
      <c r="E8" s="163"/>
      <c r="F8" s="163">
        <v>20</v>
      </c>
      <c r="G8" s="163"/>
      <c r="H8" s="163"/>
      <c r="I8" s="163"/>
      <c r="J8" s="163"/>
      <c r="K8" s="179"/>
      <c r="L8" s="190">
        <v>20</v>
      </c>
    </row>
    <row r="9" spans="1:12" ht="15">
      <c r="A9" s="163">
        <v>3</v>
      </c>
      <c r="B9" s="163" t="s">
        <v>289</v>
      </c>
      <c r="C9" s="163"/>
      <c r="D9" s="163"/>
      <c r="E9" s="163">
        <v>453</v>
      </c>
      <c r="F9" s="163"/>
      <c r="G9" s="163"/>
      <c r="H9" s="163"/>
      <c r="I9" s="163"/>
      <c r="J9" s="163"/>
      <c r="K9" s="179">
        <v>453</v>
      </c>
      <c r="L9" s="190"/>
    </row>
    <row r="10" spans="1:12" ht="15">
      <c r="A10" s="163">
        <v>4</v>
      </c>
      <c r="B10" s="130" t="s">
        <v>290</v>
      </c>
      <c r="C10" s="163"/>
      <c r="D10" s="163"/>
      <c r="E10" s="163"/>
      <c r="F10" s="163"/>
      <c r="G10" s="163"/>
      <c r="H10" s="163"/>
      <c r="I10" s="163"/>
      <c r="J10" s="163"/>
      <c r="K10" s="179"/>
      <c r="L10" s="190"/>
    </row>
    <row r="11" spans="1:12" ht="15">
      <c r="A11" s="163"/>
      <c r="B11" s="163" t="s">
        <v>291</v>
      </c>
      <c r="C11" s="163"/>
      <c r="D11" s="163"/>
      <c r="E11" s="163">
        <v>2000</v>
      </c>
      <c r="F11" s="163"/>
      <c r="G11" s="163"/>
      <c r="H11" s="163"/>
      <c r="I11" s="163"/>
      <c r="J11" s="163"/>
      <c r="K11" s="179">
        <v>2000</v>
      </c>
      <c r="L11" s="190"/>
    </row>
    <row r="12" spans="1:12" ht="15">
      <c r="A12" s="163" t="s">
        <v>292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79"/>
      <c r="L12" s="190"/>
    </row>
    <row r="13" spans="1:12" ht="15">
      <c r="A13" s="163"/>
      <c r="B13" s="163" t="s">
        <v>293</v>
      </c>
      <c r="C13" s="163"/>
      <c r="D13" s="163"/>
      <c r="E13" s="163"/>
      <c r="F13" s="163">
        <v>3000</v>
      </c>
      <c r="G13" s="163"/>
      <c r="H13" s="163"/>
      <c r="I13" s="163"/>
      <c r="J13" s="163"/>
      <c r="K13" s="179"/>
      <c r="L13" s="190">
        <v>3000</v>
      </c>
    </row>
    <row r="14" spans="1:12" ht="15">
      <c r="A14" s="163"/>
      <c r="B14" s="163" t="s">
        <v>294</v>
      </c>
      <c r="C14" s="163"/>
      <c r="D14" s="163"/>
      <c r="E14" s="163"/>
      <c r="F14" s="163"/>
      <c r="G14" s="163"/>
      <c r="H14" s="163">
        <v>456</v>
      </c>
      <c r="I14" s="163"/>
      <c r="J14" s="163"/>
      <c r="K14" s="179"/>
      <c r="L14" s="190">
        <v>456</v>
      </c>
    </row>
    <row r="15" spans="1:12" ht="15">
      <c r="A15" s="163"/>
      <c r="B15" s="163" t="s">
        <v>295</v>
      </c>
      <c r="C15" s="163"/>
      <c r="D15" s="163"/>
      <c r="E15" s="163"/>
      <c r="F15" s="163"/>
      <c r="G15" s="163"/>
      <c r="H15" s="163">
        <v>300</v>
      </c>
      <c r="I15" s="163"/>
      <c r="J15" s="163"/>
      <c r="K15" s="179"/>
      <c r="L15" s="190">
        <v>300</v>
      </c>
    </row>
    <row r="16" spans="1:12" ht="15.75" thickBo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91"/>
      <c r="L16" s="192"/>
    </row>
    <row r="17" spans="1:12" ht="15.75" thickBot="1">
      <c r="A17" s="222"/>
      <c r="B17" s="222"/>
      <c r="K17" s="193">
        <v>2453</v>
      </c>
      <c r="L17" s="194">
        <v>4006</v>
      </c>
    </row>
    <row r="18" spans="1:12" ht="15.75" thickBot="1">
      <c r="A18" s="159"/>
      <c r="B18" s="199"/>
      <c r="D18" s="164"/>
      <c r="I18" s="218"/>
      <c r="J18" s="219"/>
      <c r="K18" s="220">
        <v>6459</v>
      </c>
      <c r="L18" s="221"/>
    </row>
    <row r="19" spans="1:11" ht="15">
      <c r="A19" s="159"/>
      <c r="B19" s="199" t="s">
        <v>245</v>
      </c>
      <c r="K19" s="200"/>
    </row>
  </sheetData>
  <sheetProtection/>
  <mergeCells count="12">
    <mergeCell ref="I18:J18"/>
    <mergeCell ref="K18:L18"/>
    <mergeCell ref="A17:B17"/>
    <mergeCell ref="C6:D6"/>
    <mergeCell ref="E6:F6"/>
    <mergeCell ref="A2:L2"/>
    <mergeCell ref="A3:L3"/>
    <mergeCell ref="A5:A6"/>
    <mergeCell ref="B5:B6"/>
    <mergeCell ref="K5:L5"/>
    <mergeCell ref="G6:H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53"/>
  <sheetViews>
    <sheetView zoomScalePageLayoutView="0" workbookViewId="0" topLeftCell="A7">
      <selection activeCell="K40" sqref="K40"/>
    </sheetView>
  </sheetViews>
  <sheetFormatPr defaultColWidth="25.7109375" defaultRowHeight="15"/>
  <cols>
    <col min="1" max="1" width="5.7109375" style="144" customWidth="1"/>
    <col min="2" max="2" width="33.28125" style="145" customWidth="1"/>
    <col min="3" max="3" width="36.140625" style="145" customWidth="1"/>
    <col min="4" max="4" width="25.7109375" style="145" customWidth="1"/>
    <col min="5" max="5" width="17.57421875" style="145" customWidth="1"/>
    <col min="6" max="6" width="25.7109375" style="145" customWidth="1"/>
    <col min="7" max="7" width="5.7109375" style="144" customWidth="1"/>
    <col min="8" max="8" width="33.28125" style="145" customWidth="1"/>
    <col min="9" max="9" width="36.140625" style="145" customWidth="1"/>
    <col min="10" max="10" width="25.7109375" style="145" customWidth="1"/>
    <col min="11" max="11" width="17.57421875" style="145" customWidth="1"/>
    <col min="12" max="16384" width="25.7109375" style="145" customWidth="1"/>
  </cols>
  <sheetData>
    <row r="1" spans="5:11" ht="14.25">
      <c r="E1" s="146"/>
      <c r="K1" s="146"/>
    </row>
    <row r="2" spans="1:11" ht="15">
      <c r="A2" s="224" t="s">
        <v>138</v>
      </c>
      <c r="B2" s="224"/>
      <c r="C2" s="224"/>
      <c r="D2" s="224"/>
      <c r="E2" s="224"/>
      <c r="G2" s="224" t="s">
        <v>138</v>
      </c>
      <c r="H2" s="224"/>
      <c r="I2" s="224"/>
      <c r="J2" s="224"/>
      <c r="K2" s="224"/>
    </row>
    <row r="3" spans="1:11" ht="15" customHeight="1">
      <c r="A3" s="224" t="s">
        <v>139</v>
      </c>
      <c r="B3" s="224"/>
      <c r="C3" s="224"/>
      <c r="D3" s="224"/>
      <c r="E3" s="224"/>
      <c r="G3" s="224" t="s">
        <v>139</v>
      </c>
      <c r="H3" s="224"/>
      <c r="I3" s="224"/>
      <c r="J3" s="224"/>
      <c r="K3" s="224"/>
    </row>
    <row r="4" spans="1:11" ht="15" customHeight="1">
      <c r="A4" s="224" t="s">
        <v>231</v>
      </c>
      <c r="B4" s="224"/>
      <c r="C4" s="224"/>
      <c r="D4" s="224"/>
      <c r="E4" s="224"/>
      <c r="G4" s="224" t="s">
        <v>261</v>
      </c>
      <c r="H4" s="224"/>
      <c r="I4" s="224"/>
      <c r="J4" s="224"/>
      <c r="K4" s="224"/>
    </row>
    <row r="6" spans="1:11" s="147" customFormat="1" ht="42" customHeight="1">
      <c r="A6" s="148" t="s">
        <v>1</v>
      </c>
      <c r="B6" s="148" t="s">
        <v>140</v>
      </c>
      <c r="C6" s="148" t="s">
        <v>141</v>
      </c>
      <c r="D6" s="148" t="s">
        <v>142</v>
      </c>
      <c r="E6" s="148" t="s">
        <v>143</v>
      </c>
      <c r="G6" s="148" t="s">
        <v>1</v>
      </c>
      <c r="H6" s="148" t="s">
        <v>140</v>
      </c>
      <c r="I6" s="148" t="s">
        <v>141</v>
      </c>
      <c r="J6" s="148" t="s">
        <v>142</v>
      </c>
      <c r="K6" s="148" t="s">
        <v>143</v>
      </c>
    </row>
    <row r="7" spans="1:11" s="144" customFormat="1" ht="27" customHeight="1">
      <c r="A7" s="149">
        <v>1</v>
      </c>
      <c r="B7" s="150" t="s">
        <v>144</v>
      </c>
      <c r="C7" s="151"/>
      <c r="D7" s="149"/>
      <c r="E7" s="149"/>
      <c r="G7" s="149">
        <v>1</v>
      </c>
      <c r="H7" s="150" t="s">
        <v>144</v>
      </c>
      <c r="I7" s="151"/>
      <c r="J7" s="149"/>
      <c r="K7" s="149"/>
    </row>
    <row r="8" spans="1:11" s="144" customFormat="1" ht="14.25">
      <c r="A8" s="149">
        <v>2</v>
      </c>
      <c r="B8" s="152"/>
      <c r="C8" s="151"/>
      <c r="D8" s="149"/>
      <c r="E8" s="149"/>
      <c r="G8" s="149">
        <v>2</v>
      </c>
      <c r="H8" s="152" t="s">
        <v>197</v>
      </c>
      <c r="I8" s="151" t="s">
        <v>198</v>
      </c>
      <c r="J8" s="149" t="s">
        <v>199</v>
      </c>
      <c r="K8" s="149">
        <v>8</v>
      </c>
    </row>
    <row r="9" spans="1:11" s="144" customFormat="1" ht="36.75" customHeight="1">
      <c r="A9" s="149">
        <v>3</v>
      </c>
      <c r="B9" s="152"/>
      <c r="C9" s="151"/>
      <c r="D9" s="149"/>
      <c r="E9" s="149"/>
      <c r="G9" s="149">
        <v>3</v>
      </c>
      <c r="H9" s="152" t="s">
        <v>200</v>
      </c>
      <c r="I9" s="151" t="s">
        <v>198</v>
      </c>
      <c r="J9" s="149" t="s">
        <v>201</v>
      </c>
      <c r="K9" s="149">
        <v>8</v>
      </c>
    </row>
    <row r="10" spans="1:11" s="144" customFormat="1" ht="14.25">
      <c r="A10" s="149">
        <v>4</v>
      </c>
      <c r="B10" s="152"/>
      <c r="C10" s="151"/>
      <c r="D10" s="149"/>
      <c r="E10" s="149"/>
      <c r="G10" s="149">
        <v>4</v>
      </c>
      <c r="H10" s="152" t="s">
        <v>202</v>
      </c>
      <c r="I10" s="151" t="s">
        <v>198</v>
      </c>
      <c r="J10" s="149" t="s">
        <v>201</v>
      </c>
      <c r="K10" s="149">
        <v>1</v>
      </c>
    </row>
    <row r="11" spans="1:11" s="144" customFormat="1" ht="14.25">
      <c r="A11" s="149">
        <v>5</v>
      </c>
      <c r="B11" s="152"/>
      <c r="C11" s="151"/>
      <c r="D11" s="149"/>
      <c r="E11" s="149"/>
      <c r="G11" s="149">
        <v>5</v>
      </c>
      <c r="H11" s="152" t="s">
        <v>203</v>
      </c>
      <c r="I11" s="151" t="s">
        <v>198</v>
      </c>
      <c r="J11" s="149" t="s">
        <v>204</v>
      </c>
      <c r="K11" s="149">
        <v>68</v>
      </c>
    </row>
    <row r="12" spans="1:11" s="144" customFormat="1" ht="14.25">
      <c r="A12" s="149">
        <v>6</v>
      </c>
      <c r="B12" s="152"/>
      <c r="C12" s="151"/>
      <c r="D12" s="149"/>
      <c r="E12" s="149"/>
      <c r="G12" s="149">
        <v>6</v>
      </c>
      <c r="H12" s="152" t="s">
        <v>205</v>
      </c>
      <c r="I12" s="151" t="s">
        <v>198</v>
      </c>
      <c r="J12" s="149" t="s">
        <v>204</v>
      </c>
      <c r="K12" s="149">
        <v>15</v>
      </c>
    </row>
    <row r="13" spans="1:11" s="144" customFormat="1" ht="42.75">
      <c r="A13" s="149">
        <v>7</v>
      </c>
      <c r="B13" s="152"/>
      <c r="C13" s="151"/>
      <c r="D13" s="149"/>
      <c r="E13" s="149"/>
      <c r="G13" s="149">
        <v>7</v>
      </c>
      <c r="H13" s="152" t="s">
        <v>206</v>
      </c>
      <c r="I13" s="151" t="s">
        <v>198</v>
      </c>
      <c r="J13" s="149" t="s">
        <v>201</v>
      </c>
      <c r="K13" s="149">
        <v>4</v>
      </c>
    </row>
    <row r="14" spans="1:11" s="144" customFormat="1" ht="28.5">
      <c r="A14" s="149">
        <v>8</v>
      </c>
      <c r="B14" s="152"/>
      <c r="C14" s="151"/>
      <c r="D14" s="149"/>
      <c r="E14" s="149"/>
      <c r="G14" s="149">
        <v>8</v>
      </c>
      <c r="H14" s="152" t="s">
        <v>207</v>
      </c>
      <c r="I14" s="151" t="s">
        <v>208</v>
      </c>
      <c r="J14" s="149" t="s">
        <v>201</v>
      </c>
      <c r="K14" s="149">
        <v>16</v>
      </c>
    </row>
    <row r="15" spans="1:11" s="144" customFormat="1" ht="26.25" customHeight="1">
      <c r="A15" s="149">
        <v>9</v>
      </c>
      <c r="B15" s="152"/>
      <c r="C15" s="151"/>
      <c r="D15" s="149"/>
      <c r="E15" s="149"/>
      <c r="G15" s="149">
        <v>9</v>
      </c>
      <c r="H15" s="152" t="s">
        <v>209</v>
      </c>
      <c r="I15" s="151" t="s">
        <v>210</v>
      </c>
      <c r="J15" s="149" t="s">
        <v>201</v>
      </c>
      <c r="K15" s="149">
        <v>4</v>
      </c>
    </row>
    <row r="16" spans="1:11" s="144" customFormat="1" ht="26.25" customHeight="1">
      <c r="A16" s="149"/>
      <c r="B16" s="152"/>
      <c r="C16" s="151"/>
      <c r="D16" s="149"/>
      <c r="E16" s="149"/>
      <c r="G16" s="149"/>
      <c r="H16" s="152" t="s">
        <v>211</v>
      </c>
      <c r="I16" s="151" t="s">
        <v>210</v>
      </c>
      <c r="J16" s="149" t="s">
        <v>201</v>
      </c>
      <c r="K16" s="149">
        <v>4</v>
      </c>
    </row>
    <row r="17" spans="1:11" ht="14.25">
      <c r="A17" s="149">
        <v>10</v>
      </c>
      <c r="B17" s="152"/>
      <c r="C17" s="151"/>
      <c r="D17" s="149"/>
      <c r="E17" s="149"/>
      <c r="G17" s="149">
        <v>10</v>
      </c>
      <c r="H17" s="152" t="s">
        <v>212</v>
      </c>
      <c r="I17" s="151" t="s">
        <v>210</v>
      </c>
      <c r="J17" s="149" t="s">
        <v>201</v>
      </c>
      <c r="K17" s="149">
        <v>20</v>
      </c>
    </row>
    <row r="18" spans="1:11" ht="15">
      <c r="A18" s="149">
        <v>11</v>
      </c>
      <c r="B18" s="150" t="s">
        <v>145</v>
      </c>
      <c r="C18" s="151"/>
      <c r="D18" s="149"/>
      <c r="E18" s="149"/>
      <c r="G18" s="149">
        <v>11</v>
      </c>
      <c r="H18" s="150" t="s">
        <v>145</v>
      </c>
      <c r="I18" s="151" t="s">
        <v>213</v>
      </c>
      <c r="J18" s="149" t="s">
        <v>214</v>
      </c>
      <c r="K18" s="149">
        <v>8</v>
      </c>
    </row>
    <row r="19" spans="1:11" ht="15">
      <c r="A19" s="149">
        <v>12</v>
      </c>
      <c r="B19" s="150" t="s">
        <v>146</v>
      </c>
      <c r="C19" s="151"/>
      <c r="D19" s="149"/>
      <c r="E19" s="149"/>
      <c r="G19" s="149">
        <v>12</v>
      </c>
      <c r="H19" s="150" t="s">
        <v>215</v>
      </c>
      <c r="I19" s="151"/>
      <c r="J19" s="149"/>
      <c r="K19" s="149"/>
    </row>
    <row r="20" spans="1:11" s="153" customFormat="1" ht="15">
      <c r="A20" s="149">
        <v>14</v>
      </c>
      <c r="B20" s="150"/>
      <c r="C20" s="151"/>
      <c r="D20" s="149"/>
      <c r="E20" s="149"/>
      <c r="G20" s="149"/>
      <c r="H20" s="150" t="s">
        <v>146</v>
      </c>
      <c r="I20" s="151"/>
      <c r="J20" s="149"/>
      <c r="K20" s="149"/>
    </row>
    <row r="21" spans="1:11" s="153" customFormat="1" ht="15">
      <c r="A21" s="149">
        <v>15</v>
      </c>
      <c r="B21" s="150"/>
      <c r="C21" s="151"/>
      <c r="D21" s="149"/>
      <c r="E21" s="149"/>
      <c r="G21" s="149">
        <v>13</v>
      </c>
      <c r="H21" s="150" t="s">
        <v>216</v>
      </c>
      <c r="I21" s="151" t="s">
        <v>213</v>
      </c>
      <c r="J21" s="149" t="s">
        <v>217</v>
      </c>
      <c r="K21" s="149">
        <v>3</v>
      </c>
    </row>
    <row r="22" spans="1:11" s="153" customFormat="1" ht="15">
      <c r="A22" s="149"/>
      <c r="B22" s="150"/>
      <c r="C22" s="151"/>
      <c r="D22" s="149"/>
      <c r="E22" s="149"/>
      <c r="G22" s="149">
        <v>14</v>
      </c>
      <c r="H22" s="150" t="s">
        <v>235</v>
      </c>
      <c r="I22" s="151" t="s">
        <v>213</v>
      </c>
      <c r="J22" s="149" t="s">
        <v>217</v>
      </c>
      <c r="K22" s="149">
        <v>3</v>
      </c>
    </row>
    <row r="23" spans="1:11" s="153" customFormat="1" ht="15">
      <c r="A23" s="149"/>
      <c r="B23" s="150"/>
      <c r="C23" s="151"/>
      <c r="D23" s="149"/>
      <c r="E23" s="149"/>
      <c r="G23" s="149">
        <v>15</v>
      </c>
      <c r="H23" s="150" t="s">
        <v>218</v>
      </c>
      <c r="I23" s="151" t="s">
        <v>213</v>
      </c>
      <c r="J23" s="149" t="s">
        <v>217</v>
      </c>
      <c r="K23" s="149">
        <v>1</v>
      </c>
    </row>
    <row r="24" spans="1:11" s="153" customFormat="1" ht="15">
      <c r="A24" s="149"/>
      <c r="B24" s="150"/>
      <c r="C24" s="151"/>
      <c r="D24" s="149"/>
      <c r="E24" s="149"/>
      <c r="G24" s="149">
        <v>16</v>
      </c>
      <c r="H24" s="150" t="s">
        <v>219</v>
      </c>
      <c r="I24" s="151" t="s">
        <v>213</v>
      </c>
      <c r="J24" s="149" t="s">
        <v>217</v>
      </c>
      <c r="K24" s="149">
        <v>3</v>
      </c>
    </row>
    <row r="25" spans="1:11" s="153" customFormat="1" ht="15">
      <c r="A25" s="149"/>
      <c r="B25" s="150"/>
      <c r="C25" s="151"/>
      <c r="D25" s="149"/>
      <c r="E25" s="149"/>
      <c r="G25" s="149">
        <v>17</v>
      </c>
      <c r="H25" s="150" t="s">
        <v>220</v>
      </c>
      <c r="I25" s="151" t="s">
        <v>213</v>
      </c>
      <c r="J25" s="149" t="s">
        <v>217</v>
      </c>
      <c r="K25" s="149">
        <v>3</v>
      </c>
    </row>
    <row r="26" spans="1:11" s="153" customFormat="1" ht="15">
      <c r="A26" s="149"/>
      <c r="B26" s="150"/>
      <c r="C26" s="151"/>
      <c r="D26" s="149"/>
      <c r="E26" s="149"/>
      <c r="G26" s="149">
        <v>18</v>
      </c>
      <c r="H26" s="150" t="s">
        <v>221</v>
      </c>
      <c r="I26" s="151" t="s">
        <v>213</v>
      </c>
      <c r="J26" s="149" t="s">
        <v>217</v>
      </c>
      <c r="K26" s="149">
        <v>1</v>
      </c>
    </row>
    <row r="27" spans="1:11" s="153" customFormat="1" ht="15">
      <c r="A27" s="149"/>
      <c r="B27" s="150"/>
      <c r="C27" s="151"/>
      <c r="D27" s="149"/>
      <c r="E27" s="149"/>
      <c r="G27" s="149">
        <v>19</v>
      </c>
      <c r="H27" s="150" t="s">
        <v>255</v>
      </c>
      <c r="I27" s="151" t="s">
        <v>213</v>
      </c>
      <c r="J27" s="149" t="s">
        <v>217</v>
      </c>
      <c r="K27" s="149">
        <v>1</v>
      </c>
    </row>
    <row r="28" spans="1:11" s="153" customFormat="1" ht="15">
      <c r="A28" s="149">
        <v>16</v>
      </c>
      <c r="B28" s="150"/>
      <c r="C28" s="151"/>
      <c r="D28" s="149"/>
      <c r="E28" s="149"/>
      <c r="G28" s="149">
        <v>20</v>
      </c>
      <c r="H28" s="150" t="s">
        <v>262</v>
      </c>
      <c r="I28" s="151" t="s">
        <v>213</v>
      </c>
      <c r="J28" s="149" t="s">
        <v>217</v>
      </c>
      <c r="K28" s="149">
        <v>1</v>
      </c>
    </row>
    <row r="29" spans="1:11" ht="15">
      <c r="A29" s="149">
        <v>17</v>
      </c>
      <c r="B29" s="150" t="s">
        <v>147</v>
      </c>
      <c r="C29" s="151"/>
      <c r="D29" s="149"/>
      <c r="E29" s="149"/>
      <c r="G29" s="149">
        <v>21</v>
      </c>
      <c r="H29" s="150" t="s">
        <v>147</v>
      </c>
      <c r="I29" s="151"/>
      <c r="J29" s="149" t="s">
        <v>201</v>
      </c>
      <c r="K29" s="149">
        <v>3</v>
      </c>
    </row>
    <row r="30" spans="1:11" ht="30">
      <c r="A30" s="149">
        <v>18</v>
      </c>
      <c r="B30" s="150" t="s">
        <v>148</v>
      </c>
      <c r="C30" s="151"/>
      <c r="D30" s="149"/>
      <c r="E30" s="149"/>
      <c r="G30" s="149">
        <v>22</v>
      </c>
      <c r="H30" s="150" t="s">
        <v>148</v>
      </c>
      <c r="I30" s="151"/>
      <c r="J30" s="149"/>
      <c r="K30" s="149"/>
    </row>
    <row r="31" spans="1:11" ht="14.25">
      <c r="A31" s="149">
        <v>19</v>
      </c>
      <c r="B31" s="152"/>
      <c r="C31" s="151"/>
      <c r="D31" s="149"/>
      <c r="E31" s="149"/>
      <c r="G31" s="149">
        <v>23</v>
      </c>
      <c r="H31" s="152" t="s">
        <v>253</v>
      </c>
      <c r="I31" s="151" t="s">
        <v>213</v>
      </c>
      <c r="J31" s="149" t="s">
        <v>201</v>
      </c>
      <c r="K31" s="149">
        <v>2</v>
      </c>
    </row>
    <row r="32" spans="1:11" ht="14.25">
      <c r="A32" s="149">
        <v>20</v>
      </c>
      <c r="B32" s="152"/>
      <c r="C32" s="151"/>
      <c r="D32" s="149"/>
      <c r="E32" s="149"/>
      <c r="G32" s="149">
        <v>24</v>
      </c>
      <c r="H32" s="152" t="s">
        <v>222</v>
      </c>
      <c r="I32" s="151" t="s">
        <v>213</v>
      </c>
      <c r="J32" s="149" t="s">
        <v>201</v>
      </c>
      <c r="K32" s="149">
        <v>4</v>
      </c>
    </row>
    <row r="33" spans="1:11" ht="14.25">
      <c r="A33" s="149">
        <v>21</v>
      </c>
      <c r="B33" s="152"/>
      <c r="C33" s="151"/>
      <c r="D33" s="149"/>
      <c r="E33" s="149"/>
      <c r="G33" s="149">
        <v>25</v>
      </c>
      <c r="H33" s="152" t="s">
        <v>223</v>
      </c>
      <c r="I33" s="151" t="s">
        <v>213</v>
      </c>
      <c r="J33" s="149" t="s">
        <v>201</v>
      </c>
      <c r="K33" s="149">
        <v>1</v>
      </c>
    </row>
    <row r="34" spans="1:11" ht="32.25" customHeight="1">
      <c r="A34" s="149">
        <v>22</v>
      </c>
      <c r="B34" s="152"/>
      <c r="C34" s="151"/>
      <c r="D34" s="149"/>
      <c r="E34" s="149"/>
      <c r="G34" s="149">
        <v>26</v>
      </c>
      <c r="H34" s="152" t="s">
        <v>224</v>
      </c>
      <c r="I34" s="151" t="s">
        <v>213</v>
      </c>
      <c r="J34" s="149" t="s">
        <v>201</v>
      </c>
      <c r="K34" s="149">
        <v>1</v>
      </c>
    </row>
    <row r="35" spans="1:11" ht="15.75" customHeight="1">
      <c r="A35" s="149"/>
      <c r="B35" s="152"/>
      <c r="C35" s="151"/>
      <c r="D35" s="149"/>
      <c r="E35" s="149"/>
      <c r="G35" s="149">
        <v>27</v>
      </c>
      <c r="H35" s="152" t="s">
        <v>215</v>
      </c>
      <c r="I35" s="151" t="s">
        <v>213</v>
      </c>
      <c r="J35" s="149" t="s">
        <v>201</v>
      </c>
      <c r="K35" s="149">
        <v>4</v>
      </c>
    </row>
    <row r="36" spans="1:11" ht="14.25">
      <c r="A36" s="149">
        <v>23</v>
      </c>
      <c r="B36" s="152"/>
      <c r="C36" s="151"/>
      <c r="D36" s="149"/>
      <c r="E36" s="149"/>
      <c r="G36" s="149">
        <v>28</v>
      </c>
      <c r="H36" s="152"/>
      <c r="I36" s="151" t="s">
        <v>213</v>
      </c>
      <c r="J36" s="149" t="s">
        <v>201</v>
      </c>
      <c r="K36" s="149"/>
    </row>
    <row r="37" spans="1:11" ht="14.25">
      <c r="A37" s="149"/>
      <c r="B37" s="152"/>
      <c r="C37" s="151"/>
      <c r="D37" s="149"/>
      <c r="E37" s="149"/>
      <c r="G37" s="149">
        <v>29</v>
      </c>
      <c r="H37" s="152" t="s">
        <v>225</v>
      </c>
      <c r="I37" s="151" t="s">
        <v>213</v>
      </c>
      <c r="J37" s="149" t="s">
        <v>201</v>
      </c>
      <c r="K37" s="149">
        <v>4</v>
      </c>
    </row>
    <row r="38" spans="1:11" ht="14.25">
      <c r="A38" s="149"/>
      <c r="B38" s="152"/>
      <c r="C38" s="151"/>
      <c r="D38" s="149"/>
      <c r="E38" s="149"/>
      <c r="G38" s="149">
        <v>30</v>
      </c>
      <c r="H38" s="152" t="s">
        <v>226</v>
      </c>
      <c r="I38" s="151" t="s">
        <v>213</v>
      </c>
      <c r="J38" s="149" t="s">
        <v>217</v>
      </c>
      <c r="K38" s="149">
        <v>12</v>
      </c>
    </row>
    <row r="39" spans="1:11" ht="15" customHeight="1">
      <c r="A39" s="149"/>
      <c r="B39" s="152"/>
      <c r="C39" s="151"/>
      <c r="D39" s="149"/>
      <c r="E39" s="149"/>
      <c r="G39" s="149">
        <v>31</v>
      </c>
      <c r="H39" s="152" t="s">
        <v>227</v>
      </c>
      <c r="I39" s="151"/>
      <c r="J39" s="149"/>
      <c r="K39" s="149">
        <v>802</v>
      </c>
    </row>
    <row r="40" spans="1:11" ht="20.25" customHeight="1">
      <c r="A40" s="225" t="s">
        <v>149</v>
      </c>
      <c r="B40" s="226"/>
      <c r="C40" s="154"/>
      <c r="D40" s="148"/>
      <c r="E40" s="148">
        <f>SUM(E7:E39)</f>
        <v>0</v>
      </c>
      <c r="G40" s="225" t="s">
        <v>228</v>
      </c>
      <c r="H40" s="226"/>
      <c r="I40" s="154"/>
      <c r="J40" s="148"/>
      <c r="K40" s="148">
        <v>1001</v>
      </c>
    </row>
    <row r="41" spans="1:11" ht="14.25">
      <c r="A41" s="155"/>
      <c r="B41" s="156"/>
      <c r="C41" s="155"/>
      <c r="D41" s="155"/>
      <c r="E41" s="155"/>
      <c r="G41" s="155"/>
      <c r="H41" s="156"/>
      <c r="I41" s="155"/>
      <c r="J41" s="155"/>
      <c r="K41" s="155"/>
    </row>
    <row r="42" spans="1:11" ht="15">
      <c r="A42" s="157"/>
      <c r="B42" s="158"/>
      <c r="C42" s="157"/>
      <c r="D42" s="157"/>
      <c r="E42" s="157"/>
      <c r="G42" s="157"/>
      <c r="H42" s="223"/>
      <c r="I42" s="223"/>
      <c r="J42" s="157"/>
      <c r="K42" s="189"/>
    </row>
    <row r="43" spans="1:11" ht="15">
      <c r="A43" s="157"/>
      <c r="B43" s="157"/>
      <c r="C43" s="157"/>
      <c r="D43" s="157"/>
      <c r="E43" s="157"/>
      <c r="G43" s="157"/>
      <c r="H43" s="157"/>
      <c r="I43" s="157"/>
      <c r="J43" s="157"/>
      <c r="K43" s="157"/>
    </row>
    <row r="44" spans="1:11" ht="15">
      <c r="A44" s="159" t="s">
        <v>157</v>
      </c>
      <c r="B44" s="157"/>
      <c r="C44" s="165" t="s">
        <v>232</v>
      </c>
      <c r="D44" s="157"/>
      <c r="E44" s="157"/>
      <c r="G44" s="159"/>
      <c r="H44" s="157"/>
      <c r="I44" s="165"/>
      <c r="J44" s="157"/>
      <c r="K44" s="157"/>
    </row>
    <row r="45" spans="1:11" ht="15">
      <c r="A45" s="159" t="s">
        <v>155</v>
      </c>
      <c r="B45" s="158"/>
      <c r="C45" s="164"/>
      <c r="D45" s="160"/>
      <c r="E45" s="157"/>
      <c r="G45" s="159"/>
      <c r="H45" s="158"/>
      <c r="I45" s="164"/>
      <c r="J45" s="160"/>
      <c r="K45" s="157"/>
    </row>
    <row r="46" spans="1:11" ht="15">
      <c r="A46"/>
      <c r="B46"/>
      <c r="D46" s="161"/>
      <c r="E46"/>
      <c r="G46"/>
      <c r="H46"/>
      <c r="J46" s="161"/>
      <c r="K46"/>
    </row>
    <row r="47" spans="1:11" ht="14.25">
      <c r="A47" s="155"/>
      <c r="B47" s="156"/>
      <c r="C47" s="155"/>
      <c r="D47" s="155"/>
      <c r="E47" s="155"/>
      <c r="G47" s="155"/>
      <c r="H47" s="156"/>
      <c r="I47" s="155"/>
      <c r="J47" s="155"/>
      <c r="K47" s="155"/>
    </row>
    <row r="48" spans="1:11" ht="14.25">
      <c r="A48" s="155"/>
      <c r="B48" s="156"/>
      <c r="C48" s="155"/>
      <c r="D48" s="155"/>
      <c r="E48" s="155"/>
      <c r="G48" s="155"/>
      <c r="H48" s="156"/>
      <c r="I48" s="155"/>
      <c r="J48" s="155"/>
      <c r="K48" s="155"/>
    </row>
    <row r="49" spans="1:11" ht="14.25">
      <c r="A49" s="155"/>
      <c r="B49" s="156"/>
      <c r="C49" s="155"/>
      <c r="D49" s="155"/>
      <c r="E49" s="155"/>
      <c r="G49" s="155"/>
      <c r="H49" s="156"/>
      <c r="I49" s="155"/>
      <c r="J49" s="155"/>
      <c r="K49" s="155"/>
    </row>
    <row r="50" spans="1:11" ht="14.25">
      <c r="A50" s="155"/>
      <c r="B50" s="156"/>
      <c r="C50" s="155"/>
      <c r="D50" s="155"/>
      <c r="E50" s="155"/>
      <c r="G50" s="155"/>
      <c r="H50" s="156"/>
      <c r="I50" s="155"/>
      <c r="J50" s="155"/>
      <c r="K50" s="155"/>
    </row>
    <row r="51" spans="1:11" ht="14.25">
      <c r="A51" s="155"/>
      <c r="B51" s="156"/>
      <c r="C51" s="155"/>
      <c r="D51" s="155"/>
      <c r="E51" s="155"/>
      <c r="G51" s="155"/>
      <c r="H51" s="156"/>
      <c r="I51" s="155"/>
      <c r="J51" s="155"/>
      <c r="K51" s="155"/>
    </row>
    <row r="52" spans="1:11" ht="14.25">
      <c r="A52" s="155"/>
      <c r="B52" s="156"/>
      <c r="C52" s="155"/>
      <c r="D52" s="155"/>
      <c r="E52" s="155"/>
      <c r="G52" s="155"/>
      <c r="H52" s="156"/>
      <c r="I52" s="155"/>
      <c r="J52" s="155"/>
      <c r="K52" s="155"/>
    </row>
    <row r="53" spans="1:11" ht="14.25">
      <c r="A53" s="155"/>
      <c r="B53" s="156"/>
      <c r="C53" s="155"/>
      <c r="D53" s="155"/>
      <c r="E53" s="155"/>
      <c r="G53" s="155"/>
      <c r="H53" s="156"/>
      <c r="I53" s="155"/>
      <c r="J53" s="155"/>
      <c r="K53" s="155"/>
    </row>
  </sheetData>
  <sheetProtection/>
  <mergeCells count="9">
    <mergeCell ref="H42:I42"/>
    <mergeCell ref="A2:E2"/>
    <mergeCell ref="A3:E3"/>
    <mergeCell ref="A4:E4"/>
    <mergeCell ref="A40:B40"/>
    <mergeCell ref="G2:K2"/>
    <mergeCell ref="G3:K3"/>
    <mergeCell ref="G4:K4"/>
    <mergeCell ref="G40:H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93" sqref="F93:F94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36"/>
      <c r="B1" s="218"/>
      <c r="C1" s="218"/>
      <c r="D1" s="218"/>
      <c r="E1" s="218"/>
      <c r="F1" s="218"/>
      <c r="G1" s="218"/>
      <c r="H1" s="218"/>
      <c r="I1" s="218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263</v>
      </c>
      <c r="B3" s="238"/>
      <c r="C3" s="238"/>
      <c r="D3" s="238"/>
      <c r="E3" s="238"/>
      <c r="F3" s="238"/>
      <c r="G3" s="238"/>
      <c r="H3" s="238"/>
      <c r="I3" s="238"/>
    </row>
    <row r="5" spans="1:9" ht="30" customHeight="1">
      <c r="A5" s="239" t="s">
        <v>1</v>
      </c>
      <c r="B5" s="241" t="s">
        <v>2</v>
      </c>
      <c r="C5" s="4" t="s">
        <v>3</v>
      </c>
      <c r="D5" s="11" t="s">
        <v>248</v>
      </c>
      <c r="E5" s="11" t="s">
        <v>265</v>
      </c>
      <c r="F5" s="4" t="s">
        <v>269</v>
      </c>
      <c r="G5" s="17" t="s">
        <v>4</v>
      </c>
      <c r="H5" s="17" t="s">
        <v>4</v>
      </c>
      <c r="I5" s="18" t="s">
        <v>4</v>
      </c>
    </row>
    <row r="6" spans="1:9" ht="46.5" thickBot="1">
      <c r="A6" s="240"/>
      <c r="B6" s="242"/>
      <c r="C6" s="46" t="s">
        <v>107</v>
      </c>
      <c r="D6" s="47" t="s">
        <v>264</v>
      </c>
      <c r="E6" s="47" t="s">
        <v>266</v>
      </c>
      <c r="F6" s="46" t="s">
        <v>266</v>
      </c>
      <c r="G6" s="48" t="s">
        <v>270</v>
      </c>
      <c r="H6" s="48" t="s">
        <v>271</v>
      </c>
      <c r="I6" s="49" t="s">
        <v>272</v>
      </c>
    </row>
    <row r="7" spans="1:9" ht="26.25">
      <c r="A7" s="227">
        <v>1</v>
      </c>
      <c r="B7" s="50" t="s">
        <v>5</v>
      </c>
      <c r="C7" s="51">
        <v>1765</v>
      </c>
      <c r="D7" s="52">
        <v>1517</v>
      </c>
      <c r="E7" s="52">
        <v>1503</v>
      </c>
      <c r="F7" s="53">
        <v>1502</v>
      </c>
      <c r="G7" s="54">
        <f>F7/E7*100</f>
        <v>99.93346640053227</v>
      </c>
      <c r="H7" s="55">
        <f>F7/D7*100</f>
        <v>99.0112063282795</v>
      </c>
      <c r="I7" s="56">
        <f>F7/C7*100</f>
        <v>85.09915014164305</v>
      </c>
    </row>
    <row r="8" spans="1:9" ht="15">
      <c r="A8" s="229"/>
      <c r="B8" s="7" t="s">
        <v>6</v>
      </c>
      <c r="C8" s="6">
        <v>-3</v>
      </c>
      <c r="D8" s="10">
        <v>0</v>
      </c>
      <c r="E8" s="10">
        <v>0</v>
      </c>
      <c r="F8" s="6">
        <v>-2</v>
      </c>
      <c r="G8" s="19" t="e">
        <f>F8/E8*100</f>
        <v>#DIV/0!</v>
      </c>
      <c r="H8" s="20" t="e">
        <f aca="true" t="shared" si="0" ref="H8:H74">F8/D8*100</f>
        <v>#DIV/0!</v>
      </c>
      <c r="I8" s="57">
        <f aca="true" t="shared" si="1" ref="I8:I74">F8/C8*100</f>
        <v>66.66666666666666</v>
      </c>
    </row>
    <row r="9" spans="1:9" ht="15">
      <c r="A9" s="229"/>
      <c r="B9" s="39" t="s">
        <v>106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28"/>
      <c r="B10" s="58" t="s">
        <v>7</v>
      </c>
      <c r="C10" s="59">
        <v>-3</v>
      </c>
      <c r="D10" s="60">
        <v>-4</v>
      </c>
      <c r="E10" s="60">
        <v>1</v>
      </c>
      <c r="F10" s="59">
        <v>2</v>
      </c>
      <c r="G10" s="61">
        <f aca="true" t="shared" si="2" ref="G10:G75">F10/E10*100</f>
        <v>200</v>
      </c>
      <c r="H10" s="62">
        <f t="shared" si="0"/>
        <v>-50</v>
      </c>
      <c r="I10" s="63">
        <f t="shared" si="1"/>
        <v>-66.66666666666666</v>
      </c>
    </row>
    <row r="11" spans="1:9" ht="15">
      <c r="A11" s="227">
        <v>2</v>
      </c>
      <c r="B11" s="64" t="s">
        <v>8</v>
      </c>
      <c r="C11" s="51">
        <v>865</v>
      </c>
      <c r="D11" s="52">
        <v>1085</v>
      </c>
      <c r="E11" s="52">
        <v>1080</v>
      </c>
      <c r="F11" s="52">
        <v>1080</v>
      </c>
      <c r="G11" s="54">
        <f t="shared" si="2"/>
        <v>100</v>
      </c>
      <c r="H11" s="55">
        <f t="shared" si="0"/>
        <v>99.53917050691244</v>
      </c>
      <c r="I11" s="56">
        <f t="shared" si="1"/>
        <v>124.85549132947978</v>
      </c>
    </row>
    <row r="12" spans="1:9" ht="15">
      <c r="A12" s="229"/>
      <c r="B12" s="7" t="s">
        <v>9</v>
      </c>
      <c r="C12" s="6">
        <v>630</v>
      </c>
      <c r="D12" s="10">
        <v>1005</v>
      </c>
      <c r="E12" s="10">
        <v>1002</v>
      </c>
      <c r="F12" s="10">
        <v>1001</v>
      </c>
      <c r="G12" s="19">
        <f t="shared" si="2"/>
        <v>99.9001996007984</v>
      </c>
      <c r="H12" s="20">
        <f t="shared" si="0"/>
        <v>99.60199004975124</v>
      </c>
      <c r="I12" s="57">
        <f t="shared" si="1"/>
        <v>158.88888888888889</v>
      </c>
    </row>
    <row r="13" spans="1:9" ht="15">
      <c r="A13" s="229"/>
      <c r="B13" s="7" t="s">
        <v>10</v>
      </c>
      <c r="C13" s="6">
        <v>250</v>
      </c>
      <c r="D13" s="10">
        <v>9</v>
      </c>
      <c r="E13" s="10">
        <v>8</v>
      </c>
      <c r="F13" s="10">
        <v>8</v>
      </c>
      <c r="G13" s="19">
        <f t="shared" si="2"/>
        <v>100</v>
      </c>
      <c r="H13" s="20">
        <f t="shared" si="0"/>
        <v>88.88888888888889</v>
      </c>
      <c r="I13" s="57">
        <f t="shared" si="1"/>
        <v>3.2</v>
      </c>
    </row>
    <row r="14" spans="1:9" ht="15">
      <c r="A14" s="229"/>
      <c r="B14" s="7" t="s">
        <v>11</v>
      </c>
      <c r="C14" s="6">
        <v>24</v>
      </c>
      <c r="D14" s="10">
        <v>9</v>
      </c>
      <c r="E14" s="10">
        <v>4</v>
      </c>
      <c r="F14" s="203">
        <v>8</v>
      </c>
      <c r="G14" s="19">
        <f t="shared" si="2"/>
        <v>200</v>
      </c>
      <c r="H14" s="20">
        <f t="shared" si="0"/>
        <v>88.88888888888889</v>
      </c>
      <c r="I14" s="57">
        <f t="shared" si="1"/>
        <v>33.33333333333333</v>
      </c>
    </row>
    <row r="15" spans="1:9" ht="26.25">
      <c r="A15" s="229"/>
      <c r="B15" s="8" t="s">
        <v>12</v>
      </c>
      <c r="C15" s="6">
        <v>630</v>
      </c>
      <c r="D15" s="10">
        <v>1012</v>
      </c>
      <c r="E15" s="10">
        <v>1005</v>
      </c>
      <c r="F15" s="10">
        <v>1010</v>
      </c>
      <c r="G15" s="19">
        <f t="shared" si="2"/>
        <v>100.49751243781095</v>
      </c>
      <c r="H15" s="20">
        <f t="shared" si="0"/>
        <v>99.80237154150198</v>
      </c>
      <c r="I15" s="57">
        <f t="shared" si="1"/>
        <v>160.31746031746033</v>
      </c>
    </row>
    <row r="16" spans="1:9" ht="26.25">
      <c r="A16" s="229"/>
      <c r="B16" s="23" t="s">
        <v>13</v>
      </c>
      <c r="C16" s="24">
        <f>C14/C15</f>
        <v>0.0380952380952381</v>
      </c>
      <c r="D16" s="25">
        <v>0.008902077151335312</v>
      </c>
      <c r="E16" s="25">
        <f>E14/E15</f>
        <v>0.003980099502487562</v>
      </c>
      <c r="F16" s="26">
        <f>F14/F15</f>
        <v>0.007920792079207921</v>
      </c>
      <c r="G16" s="19">
        <f t="shared" si="2"/>
        <v>199.00990099009903</v>
      </c>
      <c r="H16" s="20">
        <f t="shared" si="0"/>
        <v>88.97689768976898</v>
      </c>
      <c r="I16" s="57">
        <f t="shared" si="1"/>
        <v>20.792079207920793</v>
      </c>
    </row>
    <row r="17" spans="1:9" ht="15.75" thickBot="1">
      <c r="A17" s="228"/>
      <c r="B17" s="65" t="s">
        <v>14</v>
      </c>
      <c r="C17" s="66">
        <f>C13/C15</f>
        <v>0.3968253968253968</v>
      </c>
      <c r="D17" s="67">
        <v>0.012858555885262116</v>
      </c>
      <c r="E17" s="67">
        <f>E13/E15</f>
        <v>0.007960199004975124</v>
      </c>
      <c r="F17" s="68">
        <f>F13/F15</f>
        <v>0.007920792079207921</v>
      </c>
      <c r="G17" s="61">
        <f t="shared" si="2"/>
        <v>99.50495049504951</v>
      </c>
      <c r="H17" s="62">
        <f t="shared" si="0"/>
        <v>61.599390708301605</v>
      </c>
      <c r="I17" s="63">
        <f t="shared" si="1"/>
        <v>1.996039603960396</v>
      </c>
    </row>
    <row r="18" spans="1:9" ht="15">
      <c r="A18" s="227">
        <v>3</v>
      </c>
      <c r="B18" s="64" t="s">
        <v>15</v>
      </c>
      <c r="C18" s="51">
        <v>9828</v>
      </c>
      <c r="D18" s="52">
        <v>39260</v>
      </c>
      <c r="E18" s="52">
        <v>39580</v>
      </c>
      <c r="F18" s="53">
        <v>39580</v>
      </c>
      <c r="G18" s="54">
        <f t="shared" si="2"/>
        <v>100</v>
      </c>
      <c r="H18" s="55">
        <f t="shared" si="0"/>
        <v>100.81507896077433</v>
      </c>
      <c r="I18" s="56">
        <f t="shared" si="1"/>
        <v>402.7269027269027</v>
      </c>
    </row>
    <row r="19" spans="1:9" ht="26.25" thickBot="1">
      <c r="A19" s="228"/>
      <c r="B19" s="69" t="s">
        <v>16</v>
      </c>
      <c r="C19" s="70">
        <f>C18/C12/3*1000</f>
        <v>5200</v>
      </c>
      <c r="D19" s="71">
        <v>11387.2</v>
      </c>
      <c r="E19" s="71">
        <f>E18/E12/3*1000</f>
        <v>13166.999334664006</v>
      </c>
      <c r="F19" s="72">
        <f>F18/F12/3*1000</f>
        <v>13180.153180153178</v>
      </c>
      <c r="G19" s="61">
        <f t="shared" si="2"/>
        <v>100.09990009990008</v>
      </c>
      <c r="H19" s="62">
        <f t="shared" si="0"/>
        <v>115.74533845153485</v>
      </c>
      <c r="I19" s="63">
        <f t="shared" si="1"/>
        <v>253.46448423371496</v>
      </c>
    </row>
    <row r="20" spans="1:9" ht="26.25">
      <c r="A20" s="227">
        <v>4</v>
      </c>
      <c r="B20" s="50" t="s">
        <v>20</v>
      </c>
      <c r="C20" s="51">
        <v>3660</v>
      </c>
      <c r="D20" s="52">
        <v>54607</v>
      </c>
      <c r="E20" s="52">
        <v>55070</v>
      </c>
      <c r="F20" s="73">
        <v>55070</v>
      </c>
      <c r="G20" s="54">
        <f t="shared" si="2"/>
        <v>100</v>
      </c>
      <c r="H20" s="55">
        <f t="shared" si="0"/>
        <v>100.84787664585126</v>
      </c>
      <c r="I20" s="56">
        <f t="shared" si="1"/>
        <v>1504.6448087431693</v>
      </c>
    </row>
    <row r="21" spans="1:9" ht="15.75" thickBot="1">
      <c r="A21" s="228"/>
      <c r="B21" s="74" t="s">
        <v>17</v>
      </c>
      <c r="C21" s="75">
        <f>C20/C7/3*1000</f>
        <v>691.2181303116148</v>
      </c>
      <c r="D21" s="76">
        <v>10815.8</v>
      </c>
      <c r="E21" s="76">
        <f>E20/E7/3*1000</f>
        <v>12213.351075626524</v>
      </c>
      <c r="F21" s="77">
        <f>F20/F7/3*1000</f>
        <v>12221.482467820684</v>
      </c>
      <c r="G21" s="61">
        <f t="shared" si="2"/>
        <v>100.06657789613848</v>
      </c>
      <c r="H21" s="62">
        <f t="shared" si="0"/>
        <v>112.99656491263414</v>
      </c>
      <c r="I21" s="78">
        <f t="shared" si="1"/>
        <v>1768.1079144019268</v>
      </c>
    </row>
    <row r="22" spans="1:9" ht="39">
      <c r="A22" s="227">
        <v>5</v>
      </c>
      <c r="B22" s="79" t="s">
        <v>18</v>
      </c>
      <c r="C22" s="51">
        <v>200</v>
      </c>
      <c r="D22" s="52">
        <v>60</v>
      </c>
      <c r="E22" s="52">
        <v>60</v>
      </c>
      <c r="F22" s="73">
        <v>60</v>
      </c>
      <c r="G22" s="54">
        <f t="shared" si="2"/>
        <v>100</v>
      </c>
      <c r="H22" s="55">
        <f t="shared" si="0"/>
        <v>100</v>
      </c>
      <c r="I22" s="80">
        <f t="shared" si="1"/>
        <v>30</v>
      </c>
    </row>
    <row r="23" spans="1:9" ht="27" thickBot="1">
      <c r="A23" s="228"/>
      <c r="B23" s="81" t="s">
        <v>21</v>
      </c>
      <c r="C23" s="70">
        <f>C22/C7*100</f>
        <v>11.3314447592068</v>
      </c>
      <c r="D23" s="71">
        <v>4</v>
      </c>
      <c r="E23" s="71">
        <v>3.7</v>
      </c>
      <c r="F23" s="82">
        <f>F22/F7*100</f>
        <v>3.9946737683089215</v>
      </c>
      <c r="G23" s="61">
        <f t="shared" si="2"/>
        <v>107.96415590024111</v>
      </c>
      <c r="H23" s="62">
        <f t="shared" si="0"/>
        <v>99.86684420772303</v>
      </c>
      <c r="I23" s="78">
        <f t="shared" si="1"/>
        <v>35.25299600532623</v>
      </c>
    </row>
    <row r="24" spans="1:9" ht="36.75" customHeight="1">
      <c r="A24" s="233">
        <v>6</v>
      </c>
      <c r="B24" s="98" t="s">
        <v>19</v>
      </c>
      <c r="C24" s="95">
        <f>C25+C26+C27+C28+C29+C30+C31+C32+C33</f>
        <v>0</v>
      </c>
      <c r="D24" s="96">
        <v>5.5</v>
      </c>
      <c r="E24" s="96">
        <v>6</v>
      </c>
      <c r="F24" s="95">
        <f>F25+F26+F27+F28+F29+F30+F31+F32+F33</f>
        <v>7</v>
      </c>
      <c r="G24" s="54">
        <f t="shared" si="2"/>
        <v>116.66666666666667</v>
      </c>
      <c r="H24" s="55">
        <f t="shared" si="0"/>
        <v>127.27272727272727</v>
      </c>
      <c r="I24" s="80" t="e">
        <f t="shared" si="1"/>
        <v>#DIV/0!</v>
      </c>
    </row>
    <row r="25" spans="1:9" ht="15">
      <c r="A25" s="234"/>
      <c r="B25" s="9" t="s">
        <v>23</v>
      </c>
      <c r="C25" s="6">
        <v>0</v>
      </c>
      <c r="D25" s="10">
        <v>5.5</v>
      </c>
      <c r="E25" s="10">
        <v>6</v>
      </c>
      <c r="F25" s="13">
        <v>7</v>
      </c>
      <c r="G25" s="19">
        <f t="shared" si="2"/>
        <v>116.66666666666667</v>
      </c>
      <c r="H25" s="20">
        <f t="shared" si="0"/>
        <v>127.27272727272727</v>
      </c>
      <c r="I25" s="83" t="e">
        <f t="shared" si="1"/>
        <v>#DIV/0!</v>
      </c>
    </row>
    <row r="26" spans="1:9" ht="15">
      <c r="A26" s="234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34"/>
      <c r="B27" s="7" t="s">
        <v>158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34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34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34"/>
      <c r="B30" s="7" t="s">
        <v>26</v>
      </c>
      <c r="C30" s="6"/>
      <c r="D30" s="10"/>
      <c r="E30" s="10"/>
      <c r="F30" s="13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26.25">
      <c r="A31" s="234"/>
      <c r="B31" s="8" t="s">
        <v>27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34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34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34"/>
      <c r="B34" s="28" t="s">
        <v>30</v>
      </c>
      <c r="C34" s="32">
        <f>SUM(C35:C43)</f>
        <v>0</v>
      </c>
      <c r="D34" s="33">
        <v>351</v>
      </c>
      <c r="E34" s="33">
        <v>366</v>
      </c>
      <c r="F34" s="33">
        <v>462</v>
      </c>
      <c r="G34" s="19">
        <f t="shared" si="2"/>
        <v>126.22950819672131</v>
      </c>
      <c r="H34" s="20">
        <f t="shared" si="0"/>
        <v>131.6239316239316</v>
      </c>
      <c r="I34" s="83" t="e">
        <f t="shared" si="1"/>
        <v>#DIV/0!</v>
      </c>
    </row>
    <row r="35" spans="1:9" ht="15">
      <c r="A35" s="234"/>
      <c r="B35" s="7" t="s">
        <v>31</v>
      </c>
      <c r="C35" s="6">
        <v>0</v>
      </c>
      <c r="D35" s="6">
        <v>351</v>
      </c>
      <c r="E35" s="10">
        <v>366</v>
      </c>
      <c r="F35" s="10">
        <v>462</v>
      </c>
      <c r="G35" s="19">
        <f t="shared" si="2"/>
        <v>126.22950819672131</v>
      </c>
      <c r="H35" s="20">
        <f t="shared" si="0"/>
        <v>131.6239316239316</v>
      </c>
      <c r="I35" s="83" t="e">
        <f t="shared" si="1"/>
        <v>#DIV/0!</v>
      </c>
    </row>
    <row r="36" spans="1:9" ht="15">
      <c r="A36" s="234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34"/>
      <c r="B37" s="7" t="s">
        <v>158</v>
      </c>
      <c r="C37" s="6">
        <v>0</v>
      </c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34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34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34"/>
      <c r="B40" s="7" t="s">
        <v>35</v>
      </c>
      <c r="C40" s="6"/>
      <c r="D40" s="6"/>
      <c r="E40" s="10"/>
      <c r="F40" s="6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26.25">
      <c r="A41" s="234"/>
      <c r="B41" s="8" t="s">
        <v>36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34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34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34"/>
      <c r="B44" s="23" t="s">
        <v>39</v>
      </c>
      <c r="C44" s="32">
        <f>SUM(C45:C47)</f>
        <v>5380.13</v>
      </c>
      <c r="D44" s="33">
        <v>18487.7</v>
      </c>
      <c r="E44" s="33">
        <v>30754</v>
      </c>
      <c r="F44" s="33">
        <f>SUM(F45:F47)</f>
        <v>19415.9</v>
      </c>
      <c r="G44" s="19">
        <f t="shared" si="2"/>
        <v>63.13292579827014</v>
      </c>
      <c r="H44" s="20">
        <f t="shared" si="0"/>
        <v>105.02063534133505</v>
      </c>
      <c r="I44" s="83">
        <f t="shared" si="1"/>
        <v>360.88161438478255</v>
      </c>
    </row>
    <row r="45" spans="1:9" ht="15">
      <c r="A45" s="234"/>
      <c r="B45" s="7" t="s">
        <v>153</v>
      </c>
      <c r="C45" s="6">
        <v>271.3</v>
      </c>
      <c r="D45" s="10">
        <v>0</v>
      </c>
      <c r="E45" s="10">
        <v>0</v>
      </c>
      <c r="F45" s="33">
        <f>'1 вал.прод.'!D21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34"/>
      <c r="B46" s="7" t="s">
        <v>40</v>
      </c>
      <c r="C46" s="6">
        <v>748.32</v>
      </c>
      <c r="D46" s="10">
        <v>4069.3</v>
      </c>
      <c r="E46" s="10">
        <v>5355</v>
      </c>
      <c r="F46" s="33">
        <f>'1 вал.прод.'!D57</f>
        <v>5030.2</v>
      </c>
      <c r="G46" s="19">
        <f t="shared" si="2"/>
        <v>93.93464052287581</v>
      </c>
      <c r="H46" s="20">
        <f t="shared" si="0"/>
        <v>123.61339788169954</v>
      </c>
      <c r="I46" s="83">
        <f t="shared" si="1"/>
        <v>672.1990592259995</v>
      </c>
    </row>
    <row r="47" spans="1:9" ht="15">
      <c r="A47" s="234"/>
      <c r="B47" s="7" t="s">
        <v>41</v>
      </c>
      <c r="C47" s="6">
        <v>4360.51</v>
      </c>
      <c r="D47" s="10">
        <v>14418.4</v>
      </c>
      <c r="E47" s="10">
        <v>25399</v>
      </c>
      <c r="F47" s="33">
        <f>'1 вал.прод.'!D39</f>
        <v>14385.7</v>
      </c>
      <c r="G47" s="19">
        <f t="shared" si="2"/>
        <v>56.63884404897831</v>
      </c>
      <c r="H47" s="20">
        <f t="shared" si="0"/>
        <v>99.77320645841425</v>
      </c>
      <c r="I47" s="83">
        <f t="shared" si="1"/>
        <v>329.9086574735524</v>
      </c>
    </row>
    <row r="48" spans="1:9" ht="15">
      <c r="A48" s="234"/>
      <c r="B48" s="27" t="s">
        <v>42</v>
      </c>
      <c r="C48" s="32">
        <f>C44+C34</f>
        <v>5380.13</v>
      </c>
      <c r="D48" s="33">
        <v>21675.4</v>
      </c>
      <c r="E48" s="33">
        <f>E44+E34</f>
        <v>31120</v>
      </c>
      <c r="F48" s="29">
        <f>F44+F34</f>
        <v>19877.9</v>
      </c>
      <c r="G48" s="19">
        <f t="shared" si="2"/>
        <v>63.87500000000001</v>
      </c>
      <c r="H48" s="20">
        <f t="shared" si="0"/>
        <v>91.70718879467046</v>
      </c>
      <c r="I48" s="83">
        <f t="shared" si="1"/>
        <v>369.4687674833136</v>
      </c>
    </row>
    <row r="49" spans="1:9" ht="15">
      <c r="A49" s="234"/>
      <c r="B49" s="28" t="s">
        <v>17</v>
      </c>
      <c r="C49" s="21">
        <f>C48/C7/3*1000</f>
        <v>1016.0774315391878</v>
      </c>
      <c r="D49" s="22">
        <v>4460</v>
      </c>
      <c r="E49" s="22">
        <f>E48/E7/3*1000</f>
        <v>6901.75205145265</v>
      </c>
      <c r="F49" s="31">
        <f>F48/F7/3*1000</f>
        <v>4411.429205503773</v>
      </c>
      <c r="G49" s="19">
        <f t="shared" si="2"/>
        <v>63.91752663115846</v>
      </c>
      <c r="H49" s="20">
        <f t="shared" si="0"/>
        <v>98.91096873326846</v>
      </c>
      <c r="I49" s="83">
        <f t="shared" si="1"/>
        <v>434.1626994727354</v>
      </c>
    </row>
    <row r="50" spans="1:9" ht="15">
      <c r="A50" s="234"/>
      <c r="B50" s="39" t="s">
        <v>108</v>
      </c>
      <c r="C50" s="43"/>
      <c r="D50" s="44">
        <v>4544.4</v>
      </c>
      <c r="E50" s="44">
        <v>9651</v>
      </c>
      <c r="F50" s="45">
        <v>7968</v>
      </c>
      <c r="G50" s="19">
        <f>F50/E50*100</f>
        <v>82.56139260180292</v>
      </c>
      <c r="H50" s="20">
        <f>F50/D50*100</f>
        <v>175.33667810932138</v>
      </c>
      <c r="I50" s="83" t="e">
        <f>F50/C50*100</f>
        <v>#DIV/0!</v>
      </c>
    </row>
    <row r="51" spans="1:9" ht="15.75" thickBot="1">
      <c r="A51" s="235"/>
      <c r="B51" s="84" t="s">
        <v>109</v>
      </c>
      <c r="C51" s="85"/>
      <c r="D51" s="86">
        <v>1691.6</v>
      </c>
      <c r="E51" s="86">
        <v>10579</v>
      </c>
      <c r="F51" s="87">
        <v>11447.9</v>
      </c>
      <c r="G51" s="61">
        <f>F51/E51*100</f>
        <v>108.21344172417054</v>
      </c>
      <c r="H51" s="62">
        <f>F51/D51*100</f>
        <v>676.7498226531095</v>
      </c>
      <c r="I51" s="78" t="e">
        <f>F51/C51*100</f>
        <v>#DIV/0!</v>
      </c>
    </row>
    <row r="52" spans="1:9" ht="26.25">
      <c r="A52" s="227">
        <v>7</v>
      </c>
      <c r="B52" s="88" t="s">
        <v>43</v>
      </c>
      <c r="C52" s="89">
        <f>C48/C53</f>
        <v>51.239333333333335</v>
      </c>
      <c r="D52" s="90">
        <v>104.2</v>
      </c>
      <c r="E52" s="90">
        <f>E48/E53</f>
        <v>144.74418604651163</v>
      </c>
      <c r="F52" s="91">
        <f>F48/F53</f>
        <v>92.45534883720931</v>
      </c>
      <c r="G52" s="54">
        <f t="shared" si="2"/>
        <v>63.87500000000001</v>
      </c>
      <c r="H52" s="55">
        <f t="shared" si="0"/>
        <v>88.7287416863813</v>
      </c>
      <c r="I52" s="80">
        <f t="shared" si="1"/>
        <v>180.43823528254853</v>
      </c>
    </row>
    <row r="53" spans="1:9" ht="52.5" thickBot="1">
      <c r="A53" s="228"/>
      <c r="B53" s="92" t="s">
        <v>44</v>
      </c>
      <c r="C53" s="59">
        <v>105</v>
      </c>
      <c r="D53" s="60">
        <v>205</v>
      </c>
      <c r="E53" s="60">
        <v>215</v>
      </c>
      <c r="F53" s="60">
        <v>215</v>
      </c>
      <c r="G53" s="61">
        <f t="shared" si="2"/>
        <v>100</v>
      </c>
      <c r="H53" s="62">
        <f t="shared" si="0"/>
        <v>104.8780487804878</v>
      </c>
      <c r="I53" s="78">
        <f t="shared" si="1"/>
        <v>204.76190476190476</v>
      </c>
    </row>
    <row r="54" spans="1:9" ht="15">
      <c r="A54" s="227">
        <v>8</v>
      </c>
      <c r="B54" s="93" t="s">
        <v>45</v>
      </c>
      <c r="C54" s="51">
        <v>1200</v>
      </c>
      <c r="D54" s="52">
        <v>26837</v>
      </c>
      <c r="E54" s="52">
        <v>31090</v>
      </c>
      <c r="F54" s="52">
        <v>31090</v>
      </c>
      <c r="G54" s="54">
        <f t="shared" si="2"/>
        <v>100</v>
      </c>
      <c r="H54" s="55">
        <f t="shared" si="0"/>
        <v>115.84752394082795</v>
      </c>
      <c r="I54" s="80">
        <f t="shared" si="1"/>
        <v>2590.8333333333335</v>
      </c>
    </row>
    <row r="55" spans="1:9" ht="15.75" thickBot="1">
      <c r="A55" s="228"/>
      <c r="B55" s="74" t="s">
        <v>17</v>
      </c>
      <c r="C55" s="70">
        <f>C54/C7/3*1000</f>
        <v>226.62889518413598</v>
      </c>
      <c r="D55" s="71">
        <v>5014.4</v>
      </c>
      <c r="E55" s="71">
        <f>E54/E7/3*1000</f>
        <v>6895.098691505877</v>
      </c>
      <c r="F55" s="82">
        <f>F54/F7/3*1000</f>
        <v>6899.689303151355</v>
      </c>
      <c r="G55" s="61">
        <f t="shared" si="2"/>
        <v>100.06657789613851</v>
      </c>
      <c r="H55" s="62">
        <f t="shared" si="0"/>
        <v>137.59750524791312</v>
      </c>
      <c r="I55" s="78">
        <f t="shared" si="1"/>
        <v>3044.487905015535</v>
      </c>
    </row>
    <row r="56" spans="1:9" ht="15">
      <c r="A56" s="227">
        <v>9</v>
      </c>
      <c r="B56" s="94" t="s">
        <v>46</v>
      </c>
      <c r="C56" s="95">
        <f>C58+C66+C67+C68+C69+C72+C73+C74+C75+C76+C77+C78</f>
        <v>236</v>
      </c>
      <c r="D56" s="96">
        <v>3195.55</v>
      </c>
      <c r="E56" s="96">
        <f>E58+E66+E67+E68+E69+E72+E73+E74+E75+E76+E77+E78</f>
        <v>3616.9</v>
      </c>
      <c r="F56" s="97">
        <f>F58+F66+F67+F68+F69+F72+F73+F74+F75+F76+F77+F78</f>
        <v>3682.59</v>
      </c>
      <c r="G56" s="54">
        <f t="shared" si="2"/>
        <v>101.81619619010756</v>
      </c>
      <c r="H56" s="55">
        <f t="shared" si="0"/>
        <v>115.24119478649996</v>
      </c>
      <c r="I56" s="80">
        <f t="shared" si="1"/>
        <v>1560.4194915254238</v>
      </c>
    </row>
    <row r="57" spans="1:9" ht="15">
      <c r="A57" s="229"/>
      <c r="B57" s="28" t="s">
        <v>17</v>
      </c>
      <c r="C57" s="21">
        <f>C56/C7*1000/3</f>
        <v>44.570349386213415</v>
      </c>
      <c r="D57" s="22">
        <v>657.5</v>
      </c>
      <c r="E57" s="22">
        <f>E56/E7*1000/3</f>
        <v>802.1512530494566</v>
      </c>
      <c r="F57" s="31">
        <f>F56/F7*1000/3</f>
        <v>817.2636484687085</v>
      </c>
      <c r="G57" s="19">
        <f t="shared" si="2"/>
        <v>101.88398327145917</v>
      </c>
      <c r="H57" s="20">
        <f t="shared" si="0"/>
        <v>124.2986537594994</v>
      </c>
      <c r="I57" s="83">
        <f t="shared" si="1"/>
        <v>1833.6487367126317</v>
      </c>
    </row>
    <row r="58" spans="1:9" ht="15">
      <c r="A58" s="229"/>
      <c r="B58" s="28" t="s">
        <v>47</v>
      </c>
      <c r="C58" s="32">
        <f>SUM(C59:C65)</f>
        <v>0</v>
      </c>
      <c r="D58" s="33">
        <v>10.5</v>
      </c>
      <c r="E58" s="33">
        <f>SUM(E59:E65)</f>
        <v>11</v>
      </c>
      <c r="F58" s="32">
        <f>SUM(F59:F65)</f>
        <v>11</v>
      </c>
      <c r="G58" s="19">
        <f t="shared" si="2"/>
        <v>100</v>
      </c>
      <c r="H58" s="20">
        <f t="shared" si="0"/>
        <v>104.76190476190477</v>
      </c>
      <c r="I58" s="83" t="e">
        <f t="shared" si="1"/>
        <v>#DIV/0!</v>
      </c>
    </row>
    <row r="59" spans="1:9" ht="15">
      <c r="A59" s="229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29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29"/>
      <c r="B61" s="7" t="s">
        <v>50</v>
      </c>
      <c r="C61" s="6">
        <v>0</v>
      </c>
      <c r="D61" s="6">
        <v>10.5</v>
      </c>
      <c r="E61" s="10">
        <v>11</v>
      </c>
      <c r="F61" s="6">
        <v>11</v>
      </c>
      <c r="G61" s="19">
        <f t="shared" si="2"/>
        <v>100</v>
      </c>
      <c r="H61" s="20">
        <f t="shared" si="0"/>
        <v>104.76190476190477</v>
      </c>
      <c r="I61" s="83" t="e">
        <f t="shared" si="1"/>
        <v>#DIV/0!</v>
      </c>
    </row>
    <row r="62" spans="1:9" ht="15">
      <c r="A62" s="229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29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29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29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29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29"/>
      <c r="B67" s="7" t="s">
        <v>56</v>
      </c>
      <c r="C67" s="6">
        <v>98</v>
      </c>
      <c r="D67" s="10">
        <v>895</v>
      </c>
      <c r="E67" s="10">
        <v>329</v>
      </c>
      <c r="F67" s="13">
        <v>329</v>
      </c>
      <c r="G67" s="19">
        <f t="shared" si="2"/>
        <v>100</v>
      </c>
      <c r="H67" s="20">
        <f t="shared" si="0"/>
        <v>36.75977653631285</v>
      </c>
      <c r="I67" s="83">
        <f t="shared" si="1"/>
        <v>335.7142857142857</v>
      </c>
    </row>
    <row r="68" spans="1:9" ht="15">
      <c r="A68" s="229"/>
      <c r="B68" s="7" t="s">
        <v>57</v>
      </c>
      <c r="C68" s="6">
        <v>8</v>
      </c>
      <c r="D68" s="10">
        <v>575</v>
      </c>
      <c r="E68" s="10">
        <v>648</v>
      </c>
      <c r="F68" s="13">
        <v>648</v>
      </c>
      <c r="G68" s="19">
        <f t="shared" si="2"/>
        <v>100</v>
      </c>
      <c r="H68" s="20">
        <f t="shared" si="0"/>
        <v>112.69565217391305</v>
      </c>
      <c r="I68" s="83">
        <f t="shared" si="1"/>
        <v>8100</v>
      </c>
    </row>
    <row r="69" spans="1:9" ht="15">
      <c r="A69" s="229"/>
      <c r="B69" s="28" t="s">
        <v>58</v>
      </c>
      <c r="C69" s="32">
        <f>C70+C71</f>
        <v>93</v>
      </c>
      <c r="D69" s="33">
        <v>1500</v>
      </c>
      <c r="E69" s="33">
        <v>2109</v>
      </c>
      <c r="F69" s="29">
        <f>F70+F71</f>
        <v>2109</v>
      </c>
      <c r="G69" s="19">
        <f t="shared" si="2"/>
        <v>100</v>
      </c>
      <c r="H69" s="20">
        <f t="shared" si="0"/>
        <v>140.6</v>
      </c>
      <c r="I69" s="83">
        <f t="shared" si="1"/>
        <v>2267.7419354838707</v>
      </c>
    </row>
    <row r="70" spans="1:9" ht="15">
      <c r="A70" s="229"/>
      <c r="B70" s="7" t="s">
        <v>59</v>
      </c>
      <c r="C70" s="6">
        <v>50</v>
      </c>
      <c r="D70" s="10">
        <v>890</v>
      </c>
      <c r="E70" s="10">
        <v>979</v>
      </c>
      <c r="F70" s="13">
        <v>979</v>
      </c>
      <c r="G70" s="19">
        <f t="shared" si="2"/>
        <v>100</v>
      </c>
      <c r="H70" s="20">
        <f t="shared" si="0"/>
        <v>110.00000000000001</v>
      </c>
      <c r="I70" s="83">
        <f t="shared" si="1"/>
        <v>1957.9999999999998</v>
      </c>
    </row>
    <row r="71" spans="1:9" ht="15">
      <c r="A71" s="229"/>
      <c r="B71" s="7" t="s">
        <v>60</v>
      </c>
      <c r="C71" s="6">
        <v>43</v>
      </c>
      <c r="D71" s="15">
        <v>1069</v>
      </c>
      <c r="E71" s="10">
        <v>1130</v>
      </c>
      <c r="F71" s="13">
        <v>1130</v>
      </c>
      <c r="G71" s="19">
        <f t="shared" si="2"/>
        <v>100</v>
      </c>
      <c r="H71" s="20">
        <f t="shared" si="0"/>
        <v>105.70626753975678</v>
      </c>
      <c r="I71" s="83">
        <f t="shared" si="1"/>
        <v>2627.906976744186</v>
      </c>
    </row>
    <row r="72" spans="1:9" ht="15">
      <c r="A72" s="229"/>
      <c r="B72" s="7" t="s">
        <v>61</v>
      </c>
      <c r="C72" s="6">
        <v>2</v>
      </c>
      <c r="D72" s="10">
        <v>4.685</v>
      </c>
      <c r="E72" s="10">
        <v>13.9</v>
      </c>
      <c r="F72" s="204">
        <v>13.59</v>
      </c>
      <c r="G72" s="19">
        <f t="shared" si="2"/>
        <v>97.76978417266187</v>
      </c>
      <c r="H72" s="20">
        <f t="shared" si="0"/>
        <v>290.07470651013875</v>
      </c>
      <c r="I72" s="83">
        <f t="shared" si="1"/>
        <v>679.5</v>
      </c>
    </row>
    <row r="73" spans="1:9" ht="15">
      <c r="A73" s="229"/>
      <c r="B73" s="7" t="s">
        <v>62</v>
      </c>
      <c r="C73" s="6">
        <v>10</v>
      </c>
      <c r="D73" s="10">
        <v>34</v>
      </c>
      <c r="E73" s="10">
        <v>39</v>
      </c>
      <c r="F73" s="13">
        <v>39</v>
      </c>
      <c r="G73" s="19">
        <f t="shared" si="2"/>
        <v>100</v>
      </c>
      <c r="H73" s="20">
        <f t="shared" si="0"/>
        <v>114.70588235294117</v>
      </c>
      <c r="I73" s="83">
        <f t="shared" si="1"/>
        <v>390</v>
      </c>
    </row>
    <row r="74" spans="1:9" ht="15">
      <c r="A74" s="229"/>
      <c r="B74" s="7" t="s">
        <v>63</v>
      </c>
      <c r="C74" s="6">
        <v>10</v>
      </c>
      <c r="D74" s="10">
        <v>42</v>
      </c>
      <c r="E74" s="10">
        <v>55</v>
      </c>
      <c r="F74" s="10">
        <v>55</v>
      </c>
      <c r="G74" s="19">
        <f t="shared" si="2"/>
        <v>100</v>
      </c>
      <c r="H74" s="20">
        <f t="shared" si="0"/>
        <v>130.95238095238096</v>
      </c>
      <c r="I74" s="83">
        <f t="shared" si="1"/>
        <v>550</v>
      </c>
    </row>
    <row r="75" spans="1:10" ht="15">
      <c r="A75" s="229"/>
      <c r="B75" s="7" t="s">
        <v>64</v>
      </c>
      <c r="C75" s="6">
        <v>15</v>
      </c>
      <c r="D75" s="10">
        <v>89.98</v>
      </c>
      <c r="E75" s="10">
        <v>99</v>
      </c>
      <c r="F75" s="204">
        <v>128</v>
      </c>
      <c r="G75" s="19">
        <f t="shared" si="2"/>
        <v>129.2929292929293</v>
      </c>
      <c r="H75" s="20">
        <f aca="true" t="shared" si="3" ref="H75:H119">F75/D75*100</f>
        <v>142.25383418537453</v>
      </c>
      <c r="I75" s="83">
        <f aca="true" t="shared" si="4" ref="I75:I119">F75/C75*100</f>
        <v>853.3333333333334</v>
      </c>
      <c r="J75" s="183"/>
    </row>
    <row r="76" spans="1:9" ht="15">
      <c r="A76" s="229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29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28"/>
      <c r="B78" s="58" t="s">
        <v>159</v>
      </c>
      <c r="C78" s="59">
        <v>0</v>
      </c>
      <c r="D78" s="60">
        <v>175</v>
      </c>
      <c r="E78" s="60">
        <v>313</v>
      </c>
      <c r="F78" s="59">
        <v>350</v>
      </c>
      <c r="G78" s="61">
        <f t="shared" si="5"/>
        <v>111.82108626198084</v>
      </c>
      <c r="H78" s="62">
        <f t="shared" si="3"/>
        <v>200</v>
      </c>
      <c r="I78" s="78" t="e">
        <f t="shared" si="4"/>
        <v>#DIV/0!</v>
      </c>
    </row>
    <row r="79" spans="1:10" ht="39">
      <c r="A79" s="230">
        <v>10</v>
      </c>
      <c r="B79" s="98" t="s">
        <v>67</v>
      </c>
      <c r="C79" s="95">
        <f>C80+C81</f>
        <v>0</v>
      </c>
      <c r="D79" s="96">
        <v>100</v>
      </c>
      <c r="E79" s="96">
        <v>100</v>
      </c>
      <c r="F79" s="99">
        <v>230</v>
      </c>
      <c r="G79" s="54">
        <f t="shared" si="5"/>
        <v>229.99999999999997</v>
      </c>
      <c r="H79" s="55">
        <f t="shared" si="3"/>
        <v>229.99999999999997</v>
      </c>
      <c r="I79" s="80" t="e">
        <f t="shared" si="4"/>
        <v>#DIV/0!</v>
      </c>
      <c r="J79" s="3"/>
    </row>
    <row r="80" spans="1:10" ht="15">
      <c r="A80" s="231"/>
      <c r="B80" s="7" t="s">
        <v>68</v>
      </c>
      <c r="C80" s="6">
        <v>0</v>
      </c>
      <c r="D80" s="10">
        <v>0</v>
      </c>
      <c r="E80" s="10">
        <v>0</v>
      </c>
      <c r="F80" s="16">
        <v>230</v>
      </c>
      <c r="G80" s="19" t="e">
        <f t="shared" si="5"/>
        <v>#DIV/0!</v>
      </c>
      <c r="H80" s="20" t="e">
        <f t="shared" si="3"/>
        <v>#DIV/0!</v>
      </c>
      <c r="I80" s="83" t="e">
        <f t="shared" si="4"/>
        <v>#DIV/0!</v>
      </c>
      <c r="J80" s="3"/>
    </row>
    <row r="81" spans="1:10" ht="15">
      <c r="A81" s="231"/>
      <c r="B81" s="5" t="s">
        <v>69</v>
      </c>
      <c r="C81" s="6">
        <v>0</v>
      </c>
      <c r="D81" s="10">
        <v>100</v>
      </c>
      <c r="E81" s="10">
        <v>100</v>
      </c>
      <c r="F81" s="16">
        <v>0</v>
      </c>
      <c r="G81" s="19">
        <f t="shared" si="5"/>
        <v>0</v>
      </c>
      <c r="H81" s="20">
        <f t="shared" si="3"/>
        <v>0</v>
      </c>
      <c r="I81" s="83" t="e">
        <f t="shared" si="4"/>
        <v>#DIV/0!</v>
      </c>
      <c r="J81" s="3"/>
    </row>
    <row r="82" spans="1:10" ht="39.75" thickBot="1">
      <c r="A82" s="232"/>
      <c r="B82" s="92" t="s">
        <v>70</v>
      </c>
      <c r="C82" s="59">
        <v>0</v>
      </c>
      <c r="D82" s="60">
        <v>0</v>
      </c>
      <c r="E82" s="6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30">
        <v>11</v>
      </c>
      <c r="B83" s="64" t="s">
        <v>71</v>
      </c>
      <c r="C83" s="64">
        <v>22000</v>
      </c>
      <c r="D83" s="93">
        <v>33240</v>
      </c>
      <c r="E83" s="93">
        <v>33621</v>
      </c>
      <c r="F83" s="101">
        <v>33621</v>
      </c>
      <c r="G83" s="54">
        <f t="shared" si="5"/>
        <v>100</v>
      </c>
      <c r="H83" s="55">
        <f t="shared" si="3"/>
        <v>101.14620938628158</v>
      </c>
      <c r="I83" s="80">
        <f t="shared" si="4"/>
        <v>152.82272727272726</v>
      </c>
      <c r="J83" s="3"/>
    </row>
    <row r="84" spans="1:10" ht="26.25">
      <c r="A84" s="231"/>
      <c r="B84" s="23" t="s">
        <v>72</v>
      </c>
      <c r="C84" s="34">
        <f>C83/C7</f>
        <v>12.464589235127479</v>
      </c>
      <c r="D84" s="35">
        <v>20.5</v>
      </c>
      <c r="E84" s="35">
        <f>E83/E7</f>
        <v>22.369261477045907</v>
      </c>
      <c r="F84" s="36">
        <f>F83/F7</f>
        <v>22.384154460719042</v>
      </c>
      <c r="G84" s="19">
        <f t="shared" si="5"/>
        <v>100.06657789613848</v>
      </c>
      <c r="H84" s="20">
        <f t="shared" si="3"/>
        <v>109.19099736936117</v>
      </c>
      <c r="I84" s="83">
        <f t="shared" si="4"/>
        <v>179.5819664689505</v>
      </c>
      <c r="J84" s="3"/>
    </row>
    <row r="85" spans="1:10" ht="52.5" thickBot="1">
      <c r="A85" s="232"/>
      <c r="B85" s="81" t="s">
        <v>73</v>
      </c>
      <c r="C85" s="70">
        <f>C82/C83*100</f>
        <v>0</v>
      </c>
      <c r="D85" s="71"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30">
        <v>12</v>
      </c>
      <c r="B86" s="79" t="s">
        <v>74</v>
      </c>
      <c r="C86" s="51">
        <v>25</v>
      </c>
      <c r="D86" s="52">
        <v>0</v>
      </c>
      <c r="E86" s="52">
        <v>0</v>
      </c>
      <c r="F86" s="103">
        <v>0</v>
      </c>
      <c r="G86" s="54" t="e">
        <f t="shared" si="5"/>
        <v>#DIV/0!</v>
      </c>
      <c r="H86" s="55" t="e">
        <f t="shared" si="3"/>
        <v>#DIV/0!</v>
      </c>
      <c r="I86" s="80">
        <f t="shared" si="4"/>
        <v>0</v>
      </c>
      <c r="J86" s="3"/>
    </row>
    <row r="87" spans="1:10" ht="27" thickBot="1">
      <c r="A87" s="232"/>
      <c r="B87" s="81" t="s">
        <v>75</v>
      </c>
      <c r="C87" s="75">
        <f>C86*1000/C7</f>
        <v>14.164305949008499</v>
      </c>
      <c r="D87" s="105">
        <v>2</v>
      </c>
      <c r="E87" s="105">
        <f>E86*1000/E7</f>
        <v>0</v>
      </c>
      <c r="F87" s="105">
        <f>F86*1000/F7</f>
        <v>0</v>
      </c>
      <c r="G87" s="61" t="e">
        <f t="shared" si="5"/>
        <v>#DIV/0!</v>
      </c>
      <c r="H87" s="62">
        <f t="shared" si="3"/>
        <v>0</v>
      </c>
      <c r="I87" s="78">
        <f t="shared" si="4"/>
        <v>0</v>
      </c>
      <c r="J87" s="3"/>
    </row>
    <row r="88" spans="1:10" ht="26.25">
      <c r="A88" s="230">
        <v>13</v>
      </c>
      <c r="B88" s="79" t="s">
        <v>76</v>
      </c>
      <c r="C88" s="51">
        <v>7</v>
      </c>
      <c r="D88" s="52">
        <v>27</v>
      </c>
      <c r="E88" s="52">
        <v>24</v>
      </c>
      <c r="F88" s="52">
        <v>24</v>
      </c>
      <c r="G88" s="54">
        <f t="shared" si="5"/>
        <v>100</v>
      </c>
      <c r="H88" s="55">
        <f t="shared" si="3"/>
        <v>88.88888888888889</v>
      </c>
      <c r="I88" s="80">
        <f t="shared" si="4"/>
        <v>342.85714285714283</v>
      </c>
      <c r="J88" s="3"/>
    </row>
    <row r="89" spans="1:10" ht="26.25">
      <c r="A89" s="231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32"/>
      <c r="B90" s="81" t="s">
        <v>78</v>
      </c>
      <c r="C90" s="75">
        <f>(C88+C89)*1000/C7</f>
        <v>3.9660056657223794</v>
      </c>
      <c r="D90" s="105">
        <v>17</v>
      </c>
      <c r="E90" s="105">
        <f>(E88+E89)*1000/E7</f>
        <v>15.968063872255488</v>
      </c>
      <c r="F90" s="105">
        <f>(F88+F89)*1000/F7</f>
        <v>15.978695073235686</v>
      </c>
      <c r="G90" s="61">
        <f t="shared" si="5"/>
        <v>100.06657789613848</v>
      </c>
      <c r="H90" s="62">
        <f t="shared" si="3"/>
        <v>93.99232396020992</v>
      </c>
      <c r="I90" s="78">
        <f t="shared" si="4"/>
        <v>402.8913829180141</v>
      </c>
      <c r="J90" s="3"/>
    </row>
    <row r="91" spans="1:10" ht="50.25" customHeight="1">
      <c r="A91" s="230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32"/>
      <c r="B92" s="81" t="s">
        <v>80</v>
      </c>
      <c r="C92" s="104">
        <f>C91/C7*100</f>
        <v>0</v>
      </c>
      <c r="D92" s="71">
        <v>55.6</v>
      </c>
      <c r="E92" s="71">
        <f>E91/E7*100</f>
        <v>59.88023952095808</v>
      </c>
      <c r="F92" s="71">
        <f>F91/F7*100</f>
        <v>59.92010652463382</v>
      </c>
      <c r="G92" s="61">
        <f t="shared" si="5"/>
        <v>100.06657789613848</v>
      </c>
      <c r="H92" s="62">
        <f t="shared" si="3"/>
        <v>107.76997576372989</v>
      </c>
      <c r="I92" s="78" t="e">
        <f t="shared" si="4"/>
        <v>#DIV/0!</v>
      </c>
      <c r="J92" s="3"/>
    </row>
    <row r="93" spans="1:10" ht="15">
      <c r="A93" s="230">
        <v>15</v>
      </c>
      <c r="B93" s="64" t="s">
        <v>81</v>
      </c>
      <c r="C93" s="51">
        <v>17</v>
      </c>
      <c r="D93" s="52">
        <v>12</v>
      </c>
      <c r="E93" s="168">
        <v>10</v>
      </c>
      <c r="F93" s="209">
        <v>8</v>
      </c>
      <c r="G93" s="54">
        <f t="shared" si="5"/>
        <v>80</v>
      </c>
      <c r="H93" s="55">
        <f t="shared" si="3"/>
        <v>66.66666666666666</v>
      </c>
      <c r="I93" s="80">
        <f t="shared" si="4"/>
        <v>47.05882352941176</v>
      </c>
      <c r="J93" s="3"/>
    </row>
    <row r="94" spans="1:10" ht="15">
      <c r="A94" s="231"/>
      <c r="B94" s="7" t="s">
        <v>82</v>
      </c>
      <c r="C94" s="6">
        <v>13</v>
      </c>
      <c r="D94" s="10">
        <v>8</v>
      </c>
      <c r="E94" s="169">
        <v>8</v>
      </c>
      <c r="F94" s="203">
        <v>2</v>
      </c>
      <c r="G94" s="19">
        <f t="shared" si="5"/>
        <v>25</v>
      </c>
      <c r="H94" s="20">
        <f t="shared" si="3"/>
        <v>25</v>
      </c>
      <c r="I94" s="83">
        <f t="shared" si="4"/>
        <v>15.384615384615385</v>
      </c>
      <c r="J94" s="3"/>
    </row>
    <row r="95" spans="1:10" ht="15">
      <c r="A95" s="231"/>
      <c r="B95" s="28" t="s">
        <v>83</v>
      </c>
      <c r="C95" s="24">
        <f>C94/C93</f>
        <v>0.7647058823529411</v>
      </c>
      <c r="D95" s="25">
        <v>0.8333333333333334</v>
      </c>
      <c r="E95" s="25">
        <f>E94/E93</f>
        <v>0.8</v>
      </c>
      <c r="F95" s="25">
        <f>F94/F93</f>
        <v>0.25</v>
      </c>
      <c r="G95" s="19">
        <f t="shared" si="5"/>
        <v>31.25</v>
      </c>
      <c r="H95" s="20">
        <f t="shared" si="3"/>
        <v>30</v>
      </c>
      <c r="I95" s="83">
        <f t="shared" si="4"/>
        <v>32.69230769230769</v>
      </c>
      <c r="J95" s="3"/>
    </row>
    <row r="96" spans="1:10" ht="39">
      <c r="A96" s="231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31"/>
      <c r="B97" s="23" t="s">
        <v>85</v>
      </c>
      <c r="C97" s="24">
        <f>C96/C93</f>
        <v>0</v>
      </c>
      <c r="D97" s="25"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31"/>
      <c r="B98" s="30" t="s">
        <v>86</v>
      </c>
      <c r="C98" s="38">
        <f>C93*100000/C7</f>
        <v>963.1728045325779</v>
      </c>
      <c r="D98" s="37">
        <v>309</v>
      </c>
      <c r="E98" s="37">
        <f>E93*100000/E7</f>
        <v>665.335994677312</v>
      </c>
      <c r="F98" s="38">
        <f>F93*100000/F7</f>
        <v>532.6231691078561</v>
      </c>
      <c r="G98" s="19">
        <f t="shared" si="5"/>
        <v>80.05326231691079</v>
      </c>
      <c r="H98" s="20">
        <f t="shared" si="3"/>
        <v>172.3699576400829</v>
      </c>
      <c r="I98" s="83">
        <f t="shared" si="4"/>
        <v>55.29881726325683</v>
      </c>
      <c r="J98" s="3"/>
    </row>
    <row r="99" spans="1:10" ht="15.75" thickBot="1">
      <c r="A99" s="232"/>
      <c r="B99" s="58" t="s">
        <v>87</v>
      </c>
      <c r="C99" s="59">
        <v>0</v>
      </c>
      <c r="D99" s="60">
        <v>0</v>
      </c>
      <c r="E99" s="171">
        <v>0</v>
      </c>
      <c r="F99" s="172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51.5</v>
      </c>
      <c r="D100" s="109">
        <v>147.2</v>
      </c>
      <c r="E100" s="109">
        <v>111.45</v>
      </c>
      <c r="F100" s="205">
        <v>108.7</v>
      </c>
      <c r="G100" s="110">
        <f t="shared" si="5"/>
        <v>97.53252579632122</v>
      </c>
      <c r="H100" s="111">
        <f t="shared" si="3"/>
        <v>73.84510869565219</v>
      </c>
      <c r="I100" s="112">
        <f t="shared" si="4"/>
        <v>211.06796116504856</v>
      </c>
      <c r="J100" s="3"/>
    </row>
    <row r="101" spans="1:10" ht="42.75" customHeight="1">
      <c r="A101" s="230">
        <v>17</v>
      </c>
      <c r="B101" s="79" t="s">
        <v>89</v>
      </c>
      <c r="C101" s="51">
        <v>0</v>
      </c>
      <c r="D101" s="52">
        <v>343.2</v>
      </c>
      <c r="E101" s="52">
        <v>493.9</v>
      </c>
      <c r="F101" s="206">
        <v>493.9</v>
      </c>
      <c r="G101" s="54">
        <f t="shared" si="5"/>
        <v>100</v>
      </c>
      <c r="H101" s="55">
        <f t="shared" si="3"/>
        <v>143.9102564102564</v>
      </c>
      <c r="I101" s="80" t="e">
        <f t="shared" si="4"/>
        <v>#DIV/0!</v>
      </c>
      <c r="J101" s="3"/>
    </row>
    <row r="102" spans="1:10" ht="39" customHeight="1">
      <c r="A102" s="231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32"/>
      <c r="B103" s="81" t="s">
        <v>91</v>
      </c>
      <c r="C103" s="66" t="e">
        <f>C102/C101</f>
        <v>#DIV/0!</v>
      </c>
      <c r="D103" s="67"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30">
        <v>18</v>
      </c>
      <c r="B104" s="79" t="s">
        <v>92</v>
      </c>
      <c r="C104" s="51">
        <v>970</v>
      </c>
      <c r="D104" s="52">
        <v>0</v>
      </c>
      <c r="E104" s="52">
        <v>1503</v>
      </c>
      <c r="F104" s="113">
        <v>0</v>
      </c>
      <c r="G104" s="54">
        <f t="shared" si="5"/>
        <v>0</v>
      </c>
      <c r="H104" s="55" t="e">
        <f t="shared" si="3"/>
        <v>#DIV/0!</v>
      </c>
      <c r="I104" s="80">
        <f t="shared" si="4"/>
        <v>0</v>
      </c>
      <c r="J104" s="3"/>
    </row>
    <row r="105" spans="1:10" ht="52.5" thickBot="1">
      <c r="A105" s="232"/>
      <c r="B105" s="81" t="s">
        <v>93</v>
      </c>
      <c r="C105" s="114">
        <f>C104/C7</f>
        <v>0.5495750708215298</v>
      </c>
      <c r="D105" s="115">
        <v>0</v>
      </c>
      <c r="E105" s="115">
        <v>1</v>
      </c>
      <c r="F105" s="116">
        <f>F104/F7</f>
        <v>0</v>
      </c>
      <c r="G105" s="61">
        <f t="shared" si="5"/>
        <v>0</v>
      </c>
      <c r="H105" s="62" t="e">
        <f t="shared" si="3"/>
        <v>#DIV/0!</v>
      </c>
      <c r="I105" s="78">
        <f t="shared" si="4"/>
        <v>0</v>
      </c>
      <c r="J105" s="3"/>
    </row>
    <row r="106" spans="1:10" ht="39">
      <c r="A106" s="230">
        <v>19</v>
      </c>
      <c r="B106" s="79" t="s">
        <v>94</v>
      </c>
      <c r="C106" s="51">
        <v>36.5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31"/>
      <c r="B107" s="8" t="s">
        <v>95</v>
      </c>
      <c r="C107" s="6">
        <v>9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>
        <f t="shared" si="4"/>
        <v>216.66666666666666</v>
      </c>
      <c r="J107" s="3"/>
    </row>
    <row r="108" spans="1:10" ht="104.25" customHeight="1" thickBot="1">
      <c r="A108" s="232"/>
      <c r="B108" s="81" t="s">
        <v>96</v>
      </c>
      <c r="C108" s="114">
        <f>C107/C106</f>
        <v>0.2465753424657534</v>
      </c>
      <c r="D108" s="115">
        <v>0.5342465753424658</v>
      </c>
      <c r="E108" s="115">
        <f>E107/E106</f>
        <v>0.5342465753424658</v>
      </c>
      <c r="F108" s="115">
        <f>F107/F106</f>
        <v>0.5342465753424658</v>
      </c>
      <c r="G108" s="61">
        <f t="shared" si="5"/>
        <v>100</v>
      </c>
      <c r="H108" s="62">
        <f t="shared" si="3"/>
        <v>100</v>
      </c>
      <c r="I108" s="78">
        <f t="shared" si="4"/>
        <v>216.66666666666669</v>
      </c>
      <c r="J108" s="3"/>
    </row>
    <row r="109" spans="1:10" ht="26.25">
      <c r="A109" s="230">
        <v>20</v>
      </c>
      <c r="B109" s="79" t="s">
        <v>161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31"/>
      <c r="B110" s="8" t="s">
        <v>162</v>
      </c>
      <c r="C110" s="6">
        <v>23955</v>
      </c>
      <c r="D110" s="10">
        <v>23955</v>
      </c>
      <c r="E110" s="10">
        <v>23955</v>
      </c>
      <c r="F110" s="10">
        <v>623</v>
      </c>
      <c r="G110" s="19">
        <f t="shared" si="5"/>
        <v>2.6007096639532454</v>
      </c>
      <c r="H110" s="20">
        <f t="shared" si="3"/>
        <v>2.6007096639532454</v>
      </c>
      <c r="I110" s="83">
        <f t="shared" si="4"/>
        <v>2.6007096639532454</v>
      </c>
      <c r="J110" s="3"/>
    </row>
    <row r="111" spans="1:10" ht="65.25" thickBot="1">
      <c r="A111" s="232"/>
      <c r="B111" s="81" t="s">
        <v>97</v>
      </c>
      <c r="C111" s="114">
        <f>C110/C109</f>
        <v>0.5562521769418322</v>
      </c>
      <c r="D111" s="115">
        <v>0.5562521769418322</v>
      </c>
      <c r="E111" s="115">
        <f>E110/E109</f>
        <v>0.5562521769418322</v>
      </c>
      <c r="F111" s="115">
        <f>F110/F109</f>
        <v>0.014466504121676535</v>
      </c>
      <c r="G111" s="61">
        <f t="shared" si="5"/>
        <v>2.6007096639532454</v>
      </c>
      <c r="H111" s="62">
        <f t="shared" si="3"/>
        <v>2.6007096639532454</v>
      </c>
      <c r="I111" s="78">
        <f t="shared" si="4"/>
        <v>2.6007096639532454</v>
      </c>
      <c r="J111" s="3"/>
    </row>
    <row r="112" spans="1:10" ht="39">
      <c r="A112" s="230">
        <v>21</v>
      </c>
      <c r="B112" s="79" t="s">
        <v>105</v>
      </c>
      <c r="C112" s="51">
        <v>76</v>
      </c>
      <c r="D112" s="52">
        <v>42</v>
      </c>
      <c r="E112" s="52">
        <v>45</v>
      </c>
      <c r="F112" s="167">
        <v>45</v>
      </c>
      <c r="G112" s="54">
        <f t="shared" si="5"/>
        <v>100</v>
      </c>
      <c r="H112" s="55">
        <f t="shared" si="3"/>
        <v>107.14285714285714</v>
      </c>
      <c r="I112" s="80">
        <f t="shared" si="4"/>
        <v>59.210526315789465</v>
      </c>
      <c r="J112" s="3"/>
    </row>
    <row r="113" spans="1:10" ht="26.25">
      <c r="A113" s="231"/>
      <c r="B113" s="8" t="s">
        <v>98</v>
      </c>
      <c r="C113" s="6">
        <v>20</v>
      </c>
      <c r="D113" s="10">
        <v>42</v>
      </c>
      <c r="E113" s="10">
        <v>45</v>
      </c>
      <c r="F113" s="10">
        <v>45</v>
      </c>
      <c r="G113" s="19">
        <f t="shared" si="5"/>
        <v>100</v>
      </c>
      <c r="H113" s="20">
        <f t="shared" si="3"/>
        <v>107.14285714285714</v>
      </c>
      <c r="I113" s="83">
        <f t="shared" si="4"/>
        <v>225</v>
      </c>
      <c r="J113" s="3"/>
    </row>
    <row r="114" spans="1:10" ht="27" thickBot="1">
      <c r="A114" s="232"/>
      <c r="B114" s="81" t="s">
        <v>99</v>
      </c>
      <c r="C114" s="114">
        <f>C113/C112</f>
        <v>0.2631578947368421</v>
      </c>
      <c r="D114" s="115"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0" ht="42" customHeight="1">
      <c r="A115" s="230">
        <v>22</v>
      </c>
      <c r="B115" s="79" t="s">
        <v>100</v>
      </c>
      <c r="C115" s="51">
        <v>5075</v>
      </c>
      <c r="D115" s="52">
        <v>5346</v>
      </c>
      <c r="E115" s="52">
        <v>3484</v>
      </c>
      <c r="F115" s="207">
        <v>5647</v>
      </c>
      <c r="G115" s="54">
        <f t="shared" si="5"/>
        <v>162.0838117106774</v>
      </c>
      <c r="H115" s="55">
        <f t="shared" si="3"/>
        <v>105.63037785260008</v>
      </c>
      <c r="I115" s="80">
        <f t="shared" si="4"/>
        <v>111.27093596059115</v>
      </c>
      <c r="J115" s="3"/>
    </row>
    <row r="116" spans="1:10" ht="51.75">
      <c r="A116" s="231"/>
      <c r="B116" s="8" t="s">
        <v>101</v>
      </c>
      <c r="C116" s="6">
        <v>1135</v>
      </c>
      <c r="D116" s="15">
        <v>425</v>
      </c>
      <c r="E116" s="10">
        <v>600</v>
      </c>
      <c r="F116" s="208">
        <v>711</v>
      </c>
      <c r="G116" s="19">
        <f t="shared" si="5"/>
        <v>118.5</v>
      </c>
      <c r="H116" s="20">
        <f t="shared" si="3"/>
        <v>167.2941176470588</v>
      </c>
      <c r="I116" s="83">
        <f t="shared" si="4"/>
        <v>62.643171806167395</v>
      </c>
      <c r="J116" s="3"/>
    </row>
    <row r="117" spans="1:10" ht="52.5" thickBot="1">
      <c r="A117" s="232"/>
      <c r="B117" s="81" t="s">
        <v>102</v>
      </c>
      <c r="C117" s="114">
        <f>C116/C7</f>
        <v>0.6430594900849859</v>
      </c>
      <c r="D117" s="115">
        <v>0.26</v>
      </c>
      <c r="E117" s="115">
        <f>E116/E7</f>
        <v>0.3992015968063872</v>
      </c>
      <c r="F117" s="114">
        <f>F116/F7</f>
        <v>0.4733688415446072</v>
      </c>
      <c r="G117" s="61">
        <f t="shared" si="5"/>
        <v>118.5788948069241</v>
      </c>
      <c r="H117" s="62">
        <f t="shared" si="3"/>
        <v>182.06493905561814</v>
      </c>
      <c r="I117" s="78">
        <f t="shared" si="4"/>
        <v>73.61198284812613</v>
      </c>
      <c r="J117" s="3"/>
    </row>
    <row r="118" spans="1:10" ht="48.75" customHeight="1">
      <c r="A118" s="230">
        <v>23</v>
      </c>
      <c r="B118" s="79" t="s">
        <v>103</v>
      </c>
      <c r="C118" s="51">
        <v>250</v>
      </c>
      <c r="D118" s="52">
        <v>387</v>
      </c>
      <c r="E118" s="186">
        <v>625</v>
      </c>
      <c r="F118" s="206">
        <v>610</v>
      </c>
      <c r="G118" s="54">
        <f t="shared" si="5"/>
        <v>97.6</v>
      </c>
      <c r="H118" s="55">
        <f t="shared" si="3"/>
        <v>157.62273901808786</v>
      </c>
      <c r="I118" s="80">
        <f t="shared" si="4"/>
        <v>244</v>
      </c>
      <c r="J118" s="3"/>
    </row>
    <row r="119" spans="1:10" ht="39.75" thickBot="1">
      <c r="A119" s="232"/>
      <c r="B119" s="81" t="s">
        <v>104</v>
      </c>
      <c r="C119" s="114">
        <f>C118/C7</f>
        <v>0.141643059490085</v>
      </c>
      <c r="D119" s="115">
        <v>0.23</v>
      </c>
      <c r="E119" s="115">
        <f>E118/E7</f>
        <v>0.41583499667332</v>
      </c>
      <c r="F119" s="114">
        <f>F118/F7</f>
        <v>0.40612516644474034</v>
      </c>
      <c r="G119" s="61">
        <f t="shared" si="5"/>
        <v>97.66498002663116</v>
      </c>
      <c r="H119" s="62">
        <f t="shared" si="3"/>
        <v>176.57615932380014</v>
      </c>
      <c r="I119" s="78">
        <f t="shared" si="4"/>
        <v>286.7243675099867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273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234</v>
      </c>
      <c r="C122" s="1"/>
      <c r="D122" s="1"/>
      <c r="E122" s="1" t="s">
        <v>232</v>
      </c>
      <c r="F122" s="1"/>
      <c r="G122" s="1"/>
      <c r="H122" s="1"/>
      <c r="I122" s="1"/>
      <c r="J122" s="183"/>
    </row>
    <row r="123" spans="1:10" ht="15">
      <c r="A123" s="2"/>
      <c r="B123" s="2" t="s">
        <v>155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101:A103"/>
    <mergeCell ref="A104:A105"/>
    <mergeCell ref="A106:A108"/>
    <mergeCell ref="A109:A111"/>
    <mergeCell ref="A86:A87"/>
    <mergeCell ref="A88:A90"/>
    <mergeCell ref="A91:A92"/>
    <mergeCell ref="A93:A99"/>
    <mergeCell ref="A83:A85"/>
    <mergeCell ref="A11:A17"/>
    <mergeCell ref="A18:A19"/>
    <mergeCell ref="A20:A21"/>
    <mergeCell ref="A22:A23"/>
    <mergeCell ref="A52:A53"/>
    <mergeCell ref="A54:A55"/>
    <mergeCell ref="A56:A78"/>
    <mergeCell ref="A79:A82"/>
    <mergeCell ref="A24:A51"/>
    <mergeCell ref="A7:A10"/>
    <mergeCell ref="A1:I1"/>
    <mergeCell ref="A2:I2"/>
    <mergeCell ref="A3:I3"/>
    <mergeCell ref="A5:A6"/>
    <mergeCell ref="B5:B6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44" t="s">
        <v>110</v>
      </c>
      <c r="B2" s="244"/>
      <c r="C2" s="244"/>
      <c r="D2" s="244"/>
    </row>
    <row r="3" spans="1:4" ht="12" customHeight="1">
      <c r="A3" s="245" t="s">
        <v>267</v>
      </c>
      <c r="B3" s="245"/>
      <c r="C3" s="245"/>
      <c r="D3" s="245"/>
    </row>
    <row r="4" spans="1:4" ht="13.5" customHeight="1">
      <c r="A4" s="120"/>
      <c r="B4" s="120"/>
      <c r="C4" s="120"/>
      <c r="D4" s="120"/>
    </row>
    <row r="5" spans="1:4" ht="16.5" customHeight="1">
      <c r="A5" s="243" t="s">
        <v>111</v>
      </c>
      <c r="B5" s="243"/>
      <c r="C5" s="243"/>
      <c r="D5" s="243"/>
    </row>
    <row r="6" spans="1:4" ht="15">
      <c r="A6" s="121" t="s">
        <v>112</v>
      </c>
      <c r="B6" s="122" t="s">
        <v>113</v>
      </c>
      <c r="C6" s="121" t="s">
        <v>114</v>
      </c>
      <c r="D6" s="121" t="s">
        <v>115</v>
      </c>
    </row>
    <row r="7" spans="1:4" ht="15">
      <c r="A7" s="123" t="s">
        <v>116</v>
      </c>
      <c r="B7" s="124" t="s">
        <v>117</v>
      </c>
      <c r="C7" s="125" t="s">
        <v>118</v>
      </c>
      <c r="D7" s="125" t="s">
        <v>119</v>
      </c>
    </row>
    <row r="8" spans="1:4" ht="15">
      <c r="A8" s="126" t="s">
        <v>120</v>
      </c>
      <c r="B8" s="127"/>
      <c r="C8" s="128"/>
      <c r="D8" s="128"/>
    </row>
    <row r="9" spans="1:4" ht="14.25">
      <c r="A9" s="129" t="s">
        <v>121</v>
      </c>
      <c r="B9" s="130"/>
      <c r="C9" s="131">
        <v>65</v>
      </c>
      <c r="D9" s="132">
        <f>B9/10*C9</f>
        <v>0</v>
      </c>
    </row>
    <row r="10" spans="1:4" ht="14.25">
      <c r="A10" s="129" t="s">
        <v>122</v>
      </c>
      <c r="B10" s="130"/>
      <c r="C10" s="131">
        <v>104</v>
      </c>
      <c r="D10" s="132">
        <f>B10/10*C10</f>
        <v>0</v>
      </c>
    </row>
    <row r="11" spans="1:4" ht="14.25">
      <c r="A11" s="129" t="s">
        <v>123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124</v>
      </c>
      <c r="B12" s="130"/>
      <c r="C12" s="131">
        <v>55</v>
      </c>
      <c r="D12" s="132">
        <f t="shared" si="0"/>
        <v>0</v>
      </c>
    </row>
    <row r="13" spans="1:4" ht="14.25">
      <c r="A13" s="129" t="s">
        <v>125</v>
      </c>
      <c r="B13" s="130"/>
      <c r="C13" s="131">
        <v>60</v>
      </c>
      <c r="D13" s="132">
        <f t="shared" si="0"/>
        <v>0</v>
      </c>
    </row>
    <row r="14" spans="1:4" ht="15">
      <c r="A14" s="133" t="s">
        <v>126</v>
      </c>
      <c r="B14" s="130"/>
      <c r="C14" s="131"/>
      <c r="D14" s="134">
        <f>D9+D10+D11+D12+D13</f>
        <v>0</v>
      </c>
    </row>
    <row r="15" spans="1:4" ht="14.25">
      <c r="A15" s="129" t="s">
        <v>127</v>
      </c>
      <c r="B15" s="135"/>
      <c r="C15" s="131">
        <v>15</v>
      </c>
      <c r="D15" s="132">
        <f t="shared" si="0"/>
        <v>0</v>
      </c>
    </row>
    <row r="16" spans="1:4" ht="14.25">
      <c r="A16" s="128" t="s">
        <v>128</v>
      </c>
      <c r="B16" s="136"/>
      <c r="C16" s="132">
        <v>3.5</v>
      </c>
      <c r="D16" s="132">
        <f>B16*C16/1000</f>
        <v>0</v>
      </c>
    </row>
    <row r="17" spans="1:4" ht="14.25">
      <c r="A17" s="128" t="s">
        <v>129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130</v>
      </c>
      <c r="B18" s="137"/>
      <c r="C18" s="132">
        <v>10</v>
      </c>
      <c r="D18" s="132">
        <f t="shared" si="0"/>
        <v>0</v>
      </c>
    </row>
    <row r="19" spans="1:4" ht="14.25">
      <c r="A19" s="128" t="s">
        <v>131</v>
      </c>
      <c r="B19" s="137"/>
      <c r="C19" s="132">
        <v>12</v>
      </c>
      <c r="D19" s="132">
        <f t="shared" si="0"/>
        <v>0</v>
      </c>
    </row>
    <row r="20" spans="1:4" ht="14.25">
      <c r="A20" s="128" t="s">
        <v>132</v>
      </c>
      <c r="B20" s="137"/>
      <c r="C20" s="132">
        <v>9</v>
      </c>
      <c r="D20" s="132">
        <f t="shared" si="0"/>
        <v>0</v>
      </c>
    </row>
    <row r="21" spans="1:4" ht="15">
      <c r="A21" s="126" t="s">
        <v>133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43" t="s">
        <v>134</v>
      </c>
      <c r="B23" s="243"/>
      <c r="C23" s="243"/>
      <c r="D23" s="243"/>
    </row>
    <row r="24" spans="1:4" s="139" customFormat="1" ht="15">
      <c r="A24" s="121" t="s">
        <v>135</v>
      </c>
      <c r="B24" s="122" t="s">
        <v>113</v>
      </c>
      <c r="C24" s="121" t="s">
        <v>114</v>
      </c>
      <c r="D24" s="121" t="s">
        <v>115</v>
      </c>
    </row>
    <row r="25" spans="1:4" s="139" customFormat="1" ht="15">
      <c r="A25" s="123" t="s">
        <v>116</v>
      </c>
      <c r="B25" s="124" t="s">
        <v>117</v>
      </c>
      <c r="C25" s="125" t="s">
        <v>118</v>
      </c>
      <c r="D25" s="125" t="s">
        <v>119</v>
      </c>
    </row>
    <row r="26" spans="1:4" s="139" customFormat="1" ht="15">
      <c r="A26" s="126" t="s">
        <v>120</v>
      </c>
      <c r="B26" s="128"/>
      <c r="C26" s="128"/>
      <c r="D26" s="126"/>
    </row>
    <row r="27" spans="1:4" ht="14.25">
      <c r="A27" s="128" t="s">
        <v>121</v>
      </c>
      <c r="B27" s="137">
        <v>898.2</v>
      </c>
      <c r="C27" s="132">
        <v>65</v>
      </c>
      <c r="D27" s="132">
        <f>B27/10*C27</f>
        <v>5838.3</v>
      </c>
    </row>
    <row r="28" spans="1:4" ht="14.25">
      <c r="A28" s="128" t="s">
        <v>122</v>
      </c>
      <c r="B28" s="137">
        <v>116</v>
      </c>
      <c r="C28" s="132">
        <v>104</v>
      </c>
      <c r="D28" s="132">
        <f>B28/10*C28</f>
        <v>1206.3999999999999</v>
      </c>
    </row>
    <row r="29" spans="1:4" ht="14.25">
      <c r="A29" s="128" t="s">
        <v>123</v>
      </c>
      <c r="B29" s="137">
        <v>141</v>
      </c>
      <c r="C29" s="132">
        <v>60</v>
      </c>
      <c r="D29" s="132">
        <f>B29/10*C29</f>
        <v>846</v>
      </c>
    </row>
    <row r="30" spans="1:4" ht="14.25">
      <c r="A30" s="128" t="s">
        <v>124</v>
      </c>
      <c r="B30" s="137">
        <v>72</v>
      </c>
      <c r="C30" s="132">
        <v>55</v>
      </c>
      <c r="D30" s="132">
        <f>B30/10*C30</f>
        <v>396</v>
      </c>
    </row>
    <row r="31" spans="1:4" ht="14.25">
      <c r="A31" s="128" t="s">
        <v>125</v>
      </c>
      <c r="B31" s="137"/>
      <c r="C31" s="132">
        <v>60</v>
      </c>
      <c r="D31" s="132">
        <f>B31/10*C31</f>
        <v>0</v>
      </c>
    </row>
    <row r="32" spans="1:4" ht="15">
      <c r="A32" s="126" t="s">
        <v>126</v>
      </c>
      <c r="B32" s="134"/>
      <c r="C32" s="132"/>
      <c r="D32" s="134">
        <f>D27+D28+D29+D30+D31</f>
        <v>8286.7</v>
      </c>
    </row>
    <row r="33" spans="1:4" ht="14.25">
      <c r="A33" s="128" t="s">
        <v>127</v>
      </c>
      <c r="B33" s="137">
        <v>4066</v>
      </c>
      <c r="C33" s="132">
        <v>15</v>
      </c>
      <c r="D33" s="132">
        <f>B33/10*C33</f>
        <v>6099</v>
      </c>
    </row>
    <row r="34" spans="1:4" ht="14.25">
      <c r="A34" s="128" t="s">
        <v>128</v>
      </c>
      <c r="B34" s="137"/>
      <c r="C34" s="132">
        <v>3.5</v>
      </c>
      <c r="D34" s="132">
        <f>B34*C34/1000</f>
        <v>0</v>
      </c>
    </row>
    <row r="35" spans="1:4" ht="14.25">
      <c r="A35" s="128" t="s">
        <v>129</v>
      </c>
      <c r="B35" s="137"/>
      <c r="C35" s="132">
        <v>37.5</v>
      </c>
      <c r="D35" s="132">
        <f>B35/10*C35</f>
        <v>0</v>
      </c>
    </row>
    <row r="36" spans="1:4" ht="14.25">
      <c r="A36" s="128" t="s">
        <v>130</v>
      </c>
      <c r="B36" s="137"/>
      <c r="C36" s="132">
        <v>10</v>
      </c>
      <c r="D36" s="132">
        <f>B36/10*C36</f>
        <v>0</v>
      </c>
    </row>
    <row r="37" spans="1:4" ht="14.25">
      <c r="A37" s="128" t="s">
        <v>131</v>
      </c>
      <c r="B37" s="137"/>
      <c r="C37" s="132">
        <v>12</v>
      </c>
      <c r="D37" s="132">
        <f>B37/10*C37</f>
        <v>0</v>
      </c>
    </row>
    <row r="38" spans="1:4" ht="14.25">
      <c r="A38" s="128" t="s">
        <v>132</v>
      </c>
      <c r="B38" s="137"/>
      <c r="C38" s="132">
        <v>9</v>
      </c>
      <c r="D38" s="132">
        <f>B38/10*C38</f>
        <v>0</v>
      </c>
    </row>
    <row r="39" spans="1:4" ht="15">
      <c r="A39" s="126" t="s">
        <v>133</v>
      </c>
      <c r="B39" s="137"/>
      <c r="C39" s="132"/>
      <c r="D39" s="140">
        <f>SUM(D32:D38)</f>
        <v>14385.7</v>
      </c>
    </row>
    <row r="41" spans="1:4" ht="15.75" customHeight="1">
      <c r="A41" s="243" t="s">
        <v>40</v>
      </c>
      <c r="B41" s="243"/>
      <c r="C41" s="243"/>
      <c r="D41" s="243"/>
    </row>
    <row r="42" spans="1:4" s="139" customFormat="1" ht="15">
      <c r="A42" s="121" t="s">
        <v>135</v>
      </c>
      <c r="B42" s="122" t="s">
        <v>113</v>
      </c>
      <c r="C42" s="121" t="s">
        <v>114</v>
      </c>
      <c r="D42" s="121" t="s">
        <v>115</v>
      </c>
    </row>
    <row r="43" spans="1:4" s="139" customFormat="1" ht="15">
      <c r="A43" s="123" t="s">
        <v>116</v>
      </c>
      <c r="B43" s="124" t="s">
        <v>117</v>
      </c>
      <c r="C43" s="125" t="s">
        <v>118</v>
      </c>
      <c r="D43" s="125" t="s">
        <v>119</v>
      </c>
    </row>
    <row r="44" spans="1:4" s="139" customFormat="1" ht="15">
      <c r="A44" s="126" t="s">
        <v>120</v>
      </c>
      <c r="B44" s="128"/>
      <c r="C44" s="128"/>
      <c r="D44" s="126"/>
    </row>
    <row r="45" spans="1:4" ht="14.25">
      <c r="A45" s="128" t="s">
        <v>121</v>
      </c>
      <c r="B45" s="137">
        <v>276</v>
      </c>
      <c r="C45" s="132">
        <v>65</v>
      </c>
      <c r="D45" s="132">
        <f>B45/10*C45</f>
        <v>1794</v>
      </c>
    </row>
    <row r="46" spans="1:4" ht="14.25">
      <c r="A46" s="128" t="s">
        <v>122</v>
      </c>
      <c r="B46" s="137">
        <v>18</v>
      </c>
      <c r="C46" s="132">
        <v>104</v>
      </c>
      <c r="D46" s="132">
        <f>B46/10*C46</f>
        <v>187.20000000000002</v>
      </c>
    </row>
    <row r="47" spans="1:4" ht="14.25">
      <c r="A47" s="128" t="s">
        <v>123</v>
      </c>
      <c r="B47" s="137">
        <v>182</v>
      </c>
      <c r="C47" s="132">
        <v>60</v>
      </c>
      <c r="D47" s="132">
        <f>B47/10*C47</f>
        <v>1092</v>
      </c>
    </row>
    <row r="48" spans="1:4" ht="14.25">
      <c r="A48" s="128" t="s">
        <v>124</v>
      </c>
      <c r="B48" s="137">
        <v>16</v>
      </c>
      <c r="C48" s="132">
        <v>55</v>
      </c>
      <c r="D48" s="132">
        <f>B48/10*C48</f>
        <v>88</v>
      </c>
    </row>
    <row r="49" spans="1:4" ht="14.25">
      <c r="A49" s="128" t="s">
        <v>125</v>
      </c>
      <c r="B49" s="137"/>
      <c r="C49" s="132">
        <v>60</v>
      </c>
      <c r="D49" s="132">
        <f>B49/10*C49</f>
        <v>0</v>
      </c>
    </row>
    <row r="50" spans="1:4" ht="15">
      <c r="A50" s="126" t="s">
        <v>126</v>
      </c>
      <c r="B50" s="134"/>
      <c r="C50" s="132"/>
      <c r="D50" s="134">
        <f>D45+D46+D47+D48+D49</f>
        <v>3161.2</v>
      </c>
    </row>
    <row r="51" spans="1:4" ht="14.25">
      <c r="A51" s="128" t="s">
        <v>127</v>
      </c>
      <c r="B51" s="137">
        <v>1246</v>
      </c>
      <c r="C51" s="132">
        <v>15</v>
      </c>
      <c r="D51" s="132">
        <f>B51/10*C51</f>
        <v>1869</v>
      </c>
    </row>
    <row r="52" spans="1:4" ht="14.25">
      <c r="A52" s="128" t="s">
        <v>128</v>
      </c>
      <c r="B52" s="137"/>
      <c r="C52" s="132">
        <v>3.5</v>
      </c>
      <c r="D52" s="132">
        <f>B52*C52/1000</f>
        <v>0</v>
      </c>
    </row>
    <row r="53" spans="1:4" ht="14.25">
      <c r="A53" s="128" t="s">
        <v>129</v>
      </c>
      <c r="B53" s="137"/>
      <c r="C53" s="132">
        <v>37.5</v>
      </c>
      <c r="D53" s="132">
        <f>B53/10*C53</f>
        <v>0</v>
      </c>
    </row>
    <row r="54" spans="1:4" ht="14.25">
      <c r="A54" s="128" t="s">
        <v>130</v>
      </c>
      <c r="B54" s="137"/>
      <c r="C54" s="132">
        <v>10</v>
      </c>
      <c r="D54" s="132">
        <f>B54/10*C54</f>
        <v>0</v>
      </c>
    </row>
    <row r="55" spans="1:4" ht="14.25">
      <c r="A55" s="128" t="s">
        <v>131</v>
      </c>
      <c r="B55" s="137"/>
      <c r="C55" s="132">
        <v>12</v>
      </c>
      <c r="D55" s="132">
        <f>B55/10*C55</f>
        <v>0</v>
      </c>
    </row>
    <row r="56" spans="1:4" ht="14.25">
      <c r="A56" s="128" t="s">
        <v>132</v>
      </c>
      <c r="B56" s="137"/>
      <c r="C56" s="132">
        <v>9</v>
      </c>
      <c r="D56" s="132">
        <f>B56/10*C56</f>
        <v>0</v>
      </c>
    </row>
    <row r="57" spans="1:4" ht="15">
      <c r="A57" s="126" t="s">
        <v>133</v>
      </c>
      <c r="B57" s="137"/>
      <c r="C57" s="132"/>
      <c r="D57" s="134">
        <f>D50+D51+D52+D53+D54+D55+D56</f>
        <v>5030.2</v>
      </c>
    </row>
    <row r="59" spans="1:4" ht="15.75" customHeight="1">
      <c r="A59" s="243" t="s">
        <v>136</v>
      </c>
      <c r="B59" s="243"/>
      <c r="C59" s="243"/>
      <c r="D59" s="243"/>
    </row>
    <row r="60" spans="1:4" s="139" customFormat="1" ht="15">
      <c r="A60" s="121" t="s">
        <v>135</v>
      </c>
      <c r="B60" s="122" t="s">
        <v>113</v>
      </c>
      <c r="C60" s="121" t="s">
        <v>114</v>
      </c>
      <c r="D60" s="121" t="s">
        <v>115</v>
      </c>
    </row>
    <row r="61" spans="1:4" s="139" customFormat="1" ht="15">
      <c r="A61" s="123" t="s">
        <v>116</v>
      </c>
      <c r="B61" s="124" t="s">
        <v>117</v>
      </c>
      <c r="C61" s="125" t="s">
        <v>118</v>
      </c>
      <c r="D61" s="125" t="s">
        <v>119</v>
      </c>
    </row>
    <row r="62" spans="1:4" s="139" customFormat="1" ht="15">
      <c r="A62" s="126" t="s">
        <v>120</v>
      </c>
      <c r="B62" s="128"/>
      <c r="C62" s="128"/>
      <c r="D62" s="126"/>
    </row>
    <row r="63" spans="1:4" ht="14.25">
      <c r="A63" s="128" t="s">
        <v>121</v>
      </c>
      <c r="B63" s="137">
        <v>0</v>
      </c>
      <c r="C63" s="132">
        <v>65</v>
      </c>
      <c r="D63" s="132">
        <f>B63/10*C63</f>
        <v>0</v>
      </c>
    </row>
    <row r="64" spans="1:4" ht="14.25">
      <c r="A64" s="128" t="s">
        <v>122</v>
      </c>
      <c r="B64" s="137">
        <v>0</v>
      </c>
      <c r="C64" s="132">
        <v>104</v>
      </c>
      <c r="D64" s="132">
        <f>B64/10*C64</f>
        <v>0</v>
      </c>
    </row>
    <row r="65" spans="1:4" ht="14.25">
      <c r="A65" s="128" t="s">
        <v>123</v>
      </c>
      <c r="B65" s="137">
        <v>0</v>
      </c>
      <c r="C65" s="132">
        <v>60</v>
      </c>
      <c r="D65" s="132">
        <f>B65/10*C65</f>
        <v>0</v>
      </c>
    </row>
    <row r="66" spans="1:4" ht="14.25">
      <c r="A66" s="128" t="s">
        <v>124</v>
      </c>
      <c r="B66" s="137">
        <v>0</v>
      </c>
      <c r="C66" s="132">
        <v>55</v>
      </c>
      <c r="D66" s="132">
        <f>B66/10*C66</f>
        <v>0</v>
      </c>
    </row>
    <row r="67" spans="1:4" ht="14.25">
      <c r="A67" s="128" t="s">
        <v>125</v>
      </c>
      <c r="B67" s="137">
        <v>0</v>
      </c>
      <c r="C67" s="132">
        <v>60</v>
      </c>
      <c r="D67" s="132">
        <f>B67/10*C67</f>
        <v>0</v>
      </c>
    </row>
    <row r="68" spans="1:4" ht="15">
      <c r="A68" s="126" t="s">
        <v>126</v>
      </c>
      <c r="B68" s="134"/>
      <c r="C68" s="132"/>
      <c r="D68" s="134">
        <f>D63+D64+D65+D66+D67</f>
        <v>0</v>
      </c>
    </row>
    <row r="69" spans="1:4" ht="14.25">
      <c r="A69" s="128" t="s">
        <v>127</v>
      </c>
      <c r="B69" s="137">
        <v>0</v>
      </c>
      <c r="C69" s="132">
        <v>15</v>
      </c>
      <c r="D69" s="132">
        <f>B69/10*C69</f>
        <v>0</v>
      </c>
    </row>
    <row r="70" spans="1:4" ht="14.25">
      <c r="A70" s="128" t="s">
        <v>128</v>
      </c>
      <c r="B70" s="137">
        <v>0</v>
      </c>
      <c r="C70" s="132">
        <v>3.5</v>
      </c>
      <c r="D70" s="132">
        <f>B70*C70/1000</f>
        <v>0</v>
      </c>
    </row>
    <row r="71" spans="1:4" ht="14.25">
      <c r="A71" s="128" t="s">
        <v>129</v>
      </c>
      <c r="B71" s="137">
        <v>0</v>
      </c>
      <c r="C71" s="132">
        <v>37.5</v>
      </c>
      <c r="D71" s="132">
        <f>B71/10*C71</f>
        <v>0</v>
      </c>
    </row>
    <row r="72" spans="1:4" ht="14.25">
      <c r="A72" s="128" t="s">
        <v>130</v>
      </c>
      <c r="B72" s="137">
        <v>0</v>
      </c>
      <c r="C72" s="132">
        <v>10</v>
      </c>
      <c r="D72" s="132">
        <f>B72/10*C72</f>
        <v>0</v>
      </c>
    </row>
    <row r="73" spans="1:4" ht="14.25">
      <c r="A73" s="128" t="s">
        <v>131</v>
      </c>
      <c r="B73" s="137">
        <v>0</v>
      </c>
      <c r="C73" s="132">
        <v>12</v>
      </c>
      <c r="D73" s="132">
        <f>B73/10*C73</f>
        <v>0</v>
      </c>
    </row>
    <row r="74" spans="1:4" ht="14.25">
      <c r="A74" s="128" t="s">
        <v>132</v>
      </c>
      <c r="B74" s="137">
        <v>0</v>
      </c>
      <c r="C74" s="132">
        <v>9</v>
      </c>
      <c r="D74" s="132">
        <f>B74/10*C74</f>
        <v>0</v>
      </c>
    </row>
    <row r="75" spans="1:4" ht="15">
      <c r="A75" s="126" t="s">
        <v>133</v>
      </c>
      <c r="B75" s="137"/>
      <c r="C75" s="132"/>
      <c r="D75" s="134">
        <f>D68+D69+D70+D71+D72+D73+D74</f>
        <v>0</v>
      </c>
    </row>
    <row r="77" spans="1:4" ht="18">
      <c r="A77" s="243" t="s">
        <v>137</v>
      </c>
      <c r="B77" s="243"/>
      <c r="C77" s="243"/>
      <c r="D77" s="243"/>
    </row>
    <row r="78" spans="1:4" s="139" customFormat="1" ht="15">
      <c r="A78" s="121" t="s">
        <v>135</v>
      </c>
      <c r="B78" s="122" t="s">
        <v>113</v>
      </c>
      <c r="C78" s="121" t="s">
        <v>114</v>
      </c>
      <c r="D78" s="121" t="s">
        <v>115</v>
      </c>
    </row>
    <row r="79" spans="1:4" s="139" customFormat="1" ht="15">
      <c r="A79" s="123" t="s">
        <v>116</v>
      </c>
      <c r="B79" s="124" t="s">
        <v>117</v>
      </c>
      <c r="C79" s="125" t="s">
        <v>118</v>
      </c>
      <c r="D79" s="125" t="s">
        <v>119</v>
      </c>
    </row>
    <row r="80" spans="1:4" s="139" customFormat="1" ht="15">
      <c r="A80" s="126" t="s">
        <v>120</v>
      </c>
      <c r="B80" s="126"/>
      <c r="C80" s="126"/>
      <c r="D80" s="126"/>
    </row>
    <row r="81" spans="1:4" ht="14.25">
      <c r="A81" s="128" t="s">
        <v>121</v>
      </c>
      <c r="B81" s="132">
        <f>B27+B45</f>
        <v>1174.2</v>
      </c>
      <c r="C81" s="132">
        <v>65</v>
      </c>
      <c r="D81" s="132">
        <f>B81/10*C81</f>
        <v>7632.3</v>
      </c>
    </row>
    <row r="82" spans="1:4" ht="14.25">
      <c r="A82" s="128" t="s">
        <v>122</v>
      </c>
      <c r="B82" s="132">
        <f>B28+B46</f>
        <v>134</v>
      </c>
      <c r="C82" s="132">
        <v>104</v>
      </c>
      <c r="D82" s="132">
        <f>B82/10*C82</f>
        <v>1393.6000000000001</v>
      </c>
    </row>
    <row r="83" spans="1:4" ht="14.25">
      <c r="A83" s="128" t="s">
        <v>123</v>
      </c>
      <c r="B83" s="132">
        <f>B29+B47</f>
        <v>323</v>
      </c>
      <c r="C83" s="132">
        <v>60</v>
      </c>
      <c r="D83" s="132">
        <f>B83/10*C83</f>
        <v>1937.9999999999998</v>
      </c>
    </row>
    <row r="84" spans="1:4" ht="14.25">
      <c r="A84" s="128" t="s">
        <v>124</v>
      </c>
      <c r="B84" s="132">
        <f>B30+B48</f>
        <v>88</v>
      </c>
      <c r="C84" s="132">
        <v>55</v>
      </c>
      <c r="D84" s="132">
        <f>B84/10*C84</f>
        <v>484.00000000000006</v>
      </c>
    </row>
    <row r="85" spans="1:4" ht="14.25">
      <c r="A85" s="128" t="s">
        <v>125</v>
      </c>
      <c r="B85" s="132">
        <f>B31+B49</f>
        <v>0</v>
      </c>
      <c r="C85" s="132">
        <v>60</v>
      </c>
      <c r="D85" s="132">
        <f>B85/10*C85</f>
        <v>0</v>
      </c>
    </row>
    <row r="86" spans="1:4" ht="15">
      <c r="A86" s="126" t="s">
        <v>126</v>
      </c>
      <c r="B86" s="134"/>
      <c r="C86" s="132"/>
      <c r="D86" s="134">
        <f>D81+D82+D83+D84+D85</f>
        <v>11447.9</v>
      </c>
    </row>
    <row r="87" spans="1:4" ht="14.25">
      <c r="A87" s="128" t="s">
        <v>127</v>
      </c>
      <c r="B87" s="132">
        <f aca="true" t="shared" si="1" ref="B87:B92">B33+B51</f>
        <v>5312</v>
      </c>
      <c r="C87" s="132">
        <v>15</v>
      </c>
      <c r="D87" s="132">
        <f>B87/10*C87</f>
        <v>7968.000000000001</v>
      </c>
    </row>
    <row r="88" spans="1:4" ht="14.25">
      <c r="A88" s="128" t="s">
        <v>128</v>
      </c>
      <c r="B88" s="132">
        <f t="shared" si="1"/>
        <v>0</v>
      </c>
      <c r="C88" s="132">
        <v>3.5</v>
      </c>
      <c r="D88" s="132">
        <f>B88*C88/1000</f>
        <v>0</v>
      </c>
    </row>
    <row r="89" spans="1:4" ht="14.25">
      <c r="A89" s="128" t="s">
        <v>129</v>
      </c>
      <c r="B89" s="132">
        <f t="shared" si="1"/>
        <v>0</v>
      </c>
      <c r="C89" s="132">
        <v>37.5</v>
      </c>
      <c r="D89" s="132">
        <f>B89/10*C89</f>
        <v>0</v>
      </c>
    </row>
    <row r="90" spans="1:4" ht="14.25">
      <c r="A90" s="128" t="s">
        <v>130</v>
      </c>
      <c r="B90" s="132">
        <f t="shared" si="1"/>
        <v>0</v>
      </c>
      <c r="C90" s="132">
        <v>10</v>
      </c>
      <c r="D90" s="132">
        <f>B90/10*C90</f>
        <v>0</v>
      </c>
    </row>
    <row r="91" spans="1:4" ht="14.25">
      <c r="A91" s="128" t="s">
        <v>131</v>
      </c>
      <c r="B91" s="132">
        <f t="shared" si="1"/>
        <v>0</v>
      </c>
      <c r="C91" s="132">
        <v>12</v>
      </c>
      <c r="D91" s="132">
        <f>B91/10*C91</f>
        <v>0</v>
      </c>
    </row>
    <row r="92" spans="1:4" ht="14.25">
      <c r="A92" s="128" t="s">
        <v>132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133</v>
      </c>
      <c r="B93" s="132">
        <f>SUM(B81:B92)</f>
        <v>7031.2</v>
      </c>
      <c r="C93" s="132"/>
      <c r="D93" s="140">
        <f>D86+D87+D88+D89+D90+D91+D92</f>
        <v>19415.9</v>
      </c>
    </row>
    <row r="95" ht="12.75">
      <c r="A95" s="118" t="s">
        <v>268</v>
      </c>
    </row>
    <row r="97" spans="1:3" ht="12.75">
      <c r="A97" s="141" t="s">
        <v>236</v>
      </c>
      <c r="B97" s="166"/>
      <c r="C97" s="165" t="s">
        <v>233</v>
      </c>
    </row>
    <row r="98" spans="1:4" ht="12.75">
      <c r="A98" s="141" t="s">
        <v>155</v>
      </c>
      <c r="C98" s="165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36"/>
      <c r="B1" s="218"/>
      <c r="C1" s="218"/>
      <c r="D1" s="218"/>
      <c r="E1" s="218"/>
      <c r="F1" s="218"/>
      <c r="G1" s="218"/>
      <c r="H1" s="218"/>
      <c r="I1" s="218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274</v>
      </c>
      <c r="B3" s="238"/>
      <c r="C3" s="238"/>
      <c r="D3" s="238"/>
      <c r="E3" s="238"/>
      <c r="F3" s="238"/>
      <c r="G3" s="238"/>
      <c r="H3" s="238"/>
      <c r="I3" s="238"/>
    </row>
    <row r="5" spans="1:9" ht="30" customHeight="1">
      <c r="A5" s="239" t="s">
        <v>1</v>
      </c>
      <c r="B5" s="241" t="s">
        <v>2</v>
      </c>
      <c r="C5" s="4" t="s">
        <v>3</v>
      </c>
      <c r="D5" s="11" t="s">
        <v>248</v>
      </c>
      <c r="E5" s="11" t="s">
        <v>265</v>
      </c>
      <c r="F5" s="4" t="s">
        <v>269</v>
      </c>
      <c r="G5" s="17" t="s">
        <v>4</v>
      </c>
      <c r="H5" s="17" t="s">
        <v>4</v>
      </c>
      <c r="I5" s="18" t="s">
        <v>4</v>
      </c>
    </row>
    <row r="6" spans="1:9" ht="35.25" thickBot="1">
      <c r="A6" s="240"/>
      <c r="B6" s="242"/>
      <c r="C6" s="46" t="s">
        <v>163</v>
      </c>
      <c r="D6" s="47" t="s">
        <v>247</v>
      </c>
      <c r="E6" s="47" t="s">
        <v>275</v>
      </c>
      <c r="F6" s="46" t="s">
        <v>275</v>
      </c>
      <c r="G6" s="48" t="s">
        <v>276</v>
      </c>
      <c r="H6" s="48" t="s">
        <v>277</v>
      </c>
      <c r="I6" s="49" t="s">
        <v>278</v>
      </c>
    </row>
    <row r="7" spans="1:10" ht="26.25">
      <c r="A7" s="227">
        <v>1</v>
      </c>
      <c r="B7" s="50" t="s">
        <v>5</v>
      </c>
      <c r="C7" s="51">
        <v>1771</v>
      </c>
      <c r="D7" s="52">
        <v>1517</v>
      </c>
      <c r="E7" s="52">
        <v>1505</v>
      </c>
      <c r="F7" s="202">
        <v>1502</v>
      </c>
      <c r="G7" s="54">
        <f>F7/E7*100</f>
        <v>99.80066445182725</v>
      </c>
      <c r="H7" s="55">
        <f>F7/D7*100</f>
        <v>99.0112063282795</v>
      </c>
      <c r="I7" s="56">
        <f>F7/C7*100</f>
        <v>84.81084133258047</v>
      </c>
      <c r="J7">
        <v>1618</v>
      </c>
    </row>
    <row r="8" spans="1:9" ht="15">
      <c r="A8" s="229"/>
      <c r="B8" s="7" t="s">
        <v>6</v>
      </c>
      <c r="C8" s="6">
        <v>4</v>
      </c>
      <c r="D8" s="10">
        <v>-2</v>
      </c>
      <c r="E8" s="10">
        <v>-4</v>
      </c>
      <c r="F8" s="6">
        <v>-1</v>
      </c>
      <c r="G8" s="19">
        <f>F8/E8*100</f>
        <v>25</v>
      </c>
      <c r="H8" s="20">
        <f aca="true" t="shared" si="0" ref="H8:H74">F8/D8*100</f>
        <v>50</v>
      </c>
      <c r="I8" s="57">
        <f aca="true" t="shared" si="1" ref="I8:I74">F8/C8*100</f>
        <v>-25</v>
      </c>
    </row>
    <row r="9" spans="1:9" ht="15">
      <c r="A9" s="229"/>
      <c r="B9" s="39" t="s">
        <v>106</v>
      </c>
      <c r="C9" s="40">
        <v>0</v>
      </c>
      <c r="D9" s="41">
        <v>0</v>
      </c>
      <c r="E9" s="41">
        <v>0</v>
      </c>
      <c r="F9" s="40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28"/>
      <c r="B10" s="58" t="s">
        <v>7</v>
      </c>
      <c r="C10" s="59">
        <v>2</v>
      </c>
      <c r="D10" s="60">
        <v>-3</v>
      </c>
      <c r="E10" s="60">
        <v>2</v>
      </c>
      <c r="F10" s="59">
        <v>1</v>
      </c>
      <c r="G10" s="61">
        <f aca="true" t="shared" si="2" ref="G10:G75">F10/E10*100</f>
        <v>50</v>
      </c>
      <c r="H10" s="62">
        <f t="shared" si="0"/>
        <v>-33.33333333333333</v>
      </c>
      <c r="I10" s="63">
        <f t="shared" si="1"/>
        <v>50</v>
      </c>
    </row>
    <row r="11" spans="1:9" ht="15">
      <c r="A11" s="227">
        <v>2</v>
      </c>
      <c r="B11" s="64" t="s">
        <v>8</v>
      </c>
      <c r="C11" s="51">
        <v>865</v>
      </c>
      <c r="D11" s="52">
        <v>1085</v>
      </c>
      <c r="E11" s="52">
        <v>1081</v>
      </c>
      <c r="F11" s="52">
        <v>1080</v>
      </c>
      <c r="G11" s="54">
        <f t="shared" si="2"/>
        <v>99.90749306197965</v>
      </c>
      <c r="H11" s="55">
        <f t="shared" si="0"/>
        <v>99.53917050691244</v>
      </c>
      <c r="I11" s="56">
        <f t="shared" si="1"/>
        <v>124.85549132947978</v>
      </c>
    </row>
    <row r="12" spans="1:9" ht="15">
      <c r="A12" s="229"/>
      <c r="B12" s="7" t="s">
        <v>9</v>
      </c>
      <c r="C12" s="6">
        <v>630</v>
      </c>
      <c r="D12" s="10">
        <v>1005</v>
      </c>
      <c r="E12" s="10">
        <v>1003</v>
      </c>
      <c r="F12" s="10">
        <v>1001</v>
      </c>
      <c r="G12" s="19">
        <f t="shared" si="2"/>
        <v>99.80059820538385</v>
      </c>
      <c r="H12" s="20">
        <f t="shared" si="0"/>
        <v>99.60199004975124</v>
      </c>
      <c r="I12" s="57">
        <f t="shared" si="1"/>
        <v>158.88888888888889</v>
      </c>
    </row>
    <row r="13" spans="1:9" ht="15">
      <c r="A13" s="229"/>
      <c r="B13" s="7" t="s">
        <v>10</v>
      </c>
      <c r="C13" s="6">
        <v>250</v>
      </c>
      <c r="D13" s="10">
        <v>9</v>
      </c>
      <c r="E13" s="10">
        <v>8</v>
      </c>
      <c r="F13" s="201">
        <v>9</v>
      </c>
      <c r="G13" s="19">
        <f t="shared" si="2"/>
        <v>112.5</v>
      </c>
      <c r="H13" s="20">
        <f t="shared" si="0"/>
        <v>100</v>
      </c>
      <c r="I13" s="57">
        <f t="shared" si="1"/>
        <v>3.5999999999999996</v>
      </c>
    </row>
    <row r="14" spans="1:9" ht="15">
      <c r="A14" s="229"/>
      <c r="B14" s="7" t="s">
        <v>11</v>
      </c>
      <c r="C14" s="6">
        <v>24</v>
      </c>
      <c r="D14" s="10">
        <v>9</v>
      </c>
      <c r="E14" s="10">
        <v>4</v>
      </c>
      <c r="F14" s="203">
        <v>5</v>
      </c>
      <c r="G14" s="19">
        <f t="shared" si="2"/>
        <v>125</v>
      </c>
      <c r="H14" s="20">
        <f t="shared" si="0"/>
        <v>55.55555555555556</v>
      </c>
      <c r="I14" s="57">
        <f t="shared" si="1"/>
        <v>20.833333333333336</v>
      </c>
    </row>
    <row r="15" spans="1:9" ht="26.25">
      <c r="A15" s="229"/>
      <c r="B15" s="8" t="s">
        <v>12</v>
      </c>
      <c r="C15" s="6">
        <v>630</v>
      </c>
      <c r="D15" s="10">
        <v>1012</v>
      </c>
      <c r="E15" s="10">
        <v>1005</v>
      </c>
      <c r="F15" s="10">
        <v>1010</v>
      </c>
      <c r="G15" s="19">
        <f t="shared" si="2"/>
        <v>100.49751243781095</v>
      </c>
      <c r="H15" s="20">
        <f t="shared" si="0"/>
        <v>99.80237154150198</v>
      </c>
      <c r="I15" s="57">
        <f t="shared" si="1"/>
        <v>160.31746031746033</v>
      </c>
    </row>
    <row r="16" spans="1:9" ht="26.25">
      <c r="A16" s="229"/>
      <c r="B16" s="23" t="s">
        <v>13</v>
      </c>
      <c r="C16" s="24">
        <f>C14/C15</f>
        <v>0.0380952380952381</v>
      </c>
      <c r="D16" s="25">
        <f>D14/D15</f>
        <v>0.008893280632411068</v>
      </c>
      <c r="E16" s="25">
        <f>E14/E15</f>
        <v>0.003980099502487562</v>
      </c>
      <c r="F16" s="26">
        <f>F14/F15</f>
        <v>0.0049504950495049506</v>
      </c>
      <c r="G16" s="19">
        <f t="shared" si="2"/>
        <v>124.38118811881189</v>
      </c>
      <c r="H16" s="20">
        <f t="shared" si="0"/>
        <v>55.66556655665566</v>
      </c>
      <c r="I16" s="57">
        <f t="shared" si="1"/>
        <v>12.995049504950492</v>
      </c>
    </row>
    <row r="17" spans="1:9" ht="15.75" thickBot="1">
      <c r="A17" s="228"/>
      <c r="B17" s="65" t="s">
        <v>14</v>
      </c>
      <c r="C17" s="66">
        <f>C13/C15</f>
        <v>0.3968253968253968</v>
      </c>
      <c r="D17" s="67">
        <f>D13/D15</f>
        <v>0.008893280632411068</v>
      </c>
      <c r="E17" s="67">
        <f>E13/E15</f>
        <v>0.007960199004975124</v>
      </c>
      <c r="F17" s="68">
        <f>F13/F15</f>
        <v>0.00891089108910891</v>
      </c>
      <c r="G17" s="61">
        <f t="shared" si="2"/>
        <v>111.9430693069307</v>
      </c>
      <c r="H17" s="62">
        <f t="shared" si="0"/>
        <v>100.19801980198018</v>
      </c>
      <c r="I17" s="63">
        <f t="shared" si="1"/>
        <v>2.2455445544554453</v>
      </c>
    </row>
    <row r="18" spans="1:9" ht="15">
      <c r="A18" s="227">
        <v>3</v>
      </c>
      <c r="B18" s="64" t="s">
        <v>15</v>
      </c>
      <c r="C18" s="51">
        <v>9828</v>
      </c>
      <c r="D18" s="53">
        <v>78520</v>
      </c>
      <c r="E18" s="52">
        <v>79160</v>
      </c>
      <c r="F18" s="53">
        <v>79160</v>
      </c>
      <c r="G18" s="54">
        <f t="shared" si="2"/>
        <v>100</v>
      </c>
      <c r="H18" s="55">
        <f t="shared" si="0"/>
        <v>100.81507896077433</v>
      </c>
      <c r="I18" s="56">
        <f t="shared" si="1"/>
        <v>805.4538054538054</v>
      </c>
    </row>
    <row r="19" spans="1:9" ht="26.25" thickBot="1">
      <c r="A19" s="228"/>
      <c r="B19" s="69" t="s">
        <v>16</v>
      </c>
      <c r="C19" s="70">
        <f>C18/C12/6*1000</f>
        <v>2600</v>
      </c>
      <c r="D19" s="71">
        <v>13021.6</v>
      </c>
      <c r="E19" s="71">
        <f>E18/E12/6*1000</f>
        <v>13153.871718178796</v>
      </c>
      <c r="F19" s="72">
        <f>F18/F12/6*1000</f>
        <v>13180.153180153178</v>
      </c>
      <c r="G19" s="61">
        <f t="shared" si="2"/>
        <v>100.1998001998002</v>
      </c>
      <c r="H19" s="62">
        <f t="shared" si="0"/>
        <v>101.21761673030332</v>
      </c>
      <c r="I19" s="63">
        <f t="shared" si="1"/>
        <v>506.9289684674299</v>
      </c>
    </row>
    <row r="20" spans="1:9" ht="26.25">
      <c r="A20" s="227">
        <v>4</v>
      </c>
      <c r="B20" s="50" t="s">
        <v>20</v>
      </c>
      <c r="C20" s="51">
        <v>13660</v>
      </c>
      <c r="D20" s="52">
        <v>109215</v>
      </c>
      <c r="E20" s="52">
        <v>110141</v>
      </c>
      <c r="F20" s="73">
        <v>110145</v>
      </c>
      <c r="G20" s="54">
        <f t="shared" si="2"/>
        <v>100.00363170844643</v>
      </c>
      <c r="H20" s="55">
        <f t="shared" si="0"/>
        <v>100.85153138305178</v>
      </c>
      <c r="I20" s="56">
        <f t="shared" si="1"/>
        <v>806.3323572474378</v>
      </c>
    </row>
    <row r="21" spans="1:9" ht="15.75" thickBot="1">
      <c r="A21" s="228"/>
      <c r="B21" s="74" t="s">
        <v>17</v>
      </c>
      <c r="C21" s="75">
        <f>C20/C7/6*1000</f>
        <v>1285.5260681347638</v>
      </c>
      <c r="D21" s="76">
        <v>11999</v>
      </c>
      <c r="E21" s="76">
        <f>E20/E7/6*1000</f>
        <v>12197.231450719824</v>
      </c>
      <c r="F21" s="77">
        <f>F20/F7/6*1000</f>
        <v>12222.037283621838</v>
      </c>
      <c r="G21" s="61">
        <f t="shared" si="2"/>
        <v>100.20337265060711</v>
      </c>
      <c r="H21" s="62">
        <f t="shared" si="0"/>
        <v>101.85879893009282</v>
      </c>
      <c r="I21" s="78">
        <f t="shared" si="1"/>
        <v>950.7420803496753</v>
      </c>
    </row>
    <row r="22" spans="1:9" ht="39">
      <c r="A22" s="227">
        <v>5</v>
      </c>
      <c r="B22" s="79" t="s">
        <v>18</v>
      </c>
      <c r="C22" s="51">
        <v>200</v>
      </c>
      <c r="D22" s="52">
        <v>60</v>
      </c>
      <c r="E22" s="52">
        <v>58</v>
      </c>
      <c r="F22" s="73">
        <v>60</v>
      </c>
      <c r="G22" s="54">
        <f t="shared" si="2"/>
        <v>103.44827586206897</v>
      </c>
      <c r="H22" s="55">
        <f t="shared" si="0"/>
        <v>100</v>
      </c>
      <c r="I22" s="80">
        <f t="shared" si="1"/>
        <v>30</v>
      </c>
    </row>
    <row r="23" spans="1:9" ht="27" thickBot="1">
      <c r="A23" s="228"/>
      <c r="B23" s="81" t="s">
        <v>21</v>
      </c>
      <c r="C23" s="70">
        <f>C22/C7*100</f>
        <v>11.293054771315642</v>
      </c>
      <c r="D23" s="71">
        <f>D22/D7*100</f>
        <v>3.955174686882004</v>
      </c>
      <c r="E23" s="71">
        <f>E22/E7*100</f>
        <v>3.8538205980066444</v>
      </c>
      <c r="F23" s="82">
        <f>F22/F7*100</f>
        <v>3.9946737683089215</v>
      </c>
      <c r="G23" s="61">
        <f t="shared" si="2"/>
        <v>103.65489691905046</v>
      </c>
      <c r="H23" s="62">
        <f t="shared" si="0"/>
        <v>100.99866844207723</v>
      </c>
      <c r="I23" s="78">
        <f t="shared" si="1"/>
        <v>35.3728362183755</v>
      </c>
    </row>
    <row r="24" spans="1:9" ht="36.75" customHeight="1">
      <c r="A24" s="233">
        <v>6</v>
      </c>
      <c r="B24" s="173" t="s">
        <v>19</v>
      </c>
      <c r="C24" s="174"/>
      <c r="D24" s="175"/>
      <c r="E24" s="175"/>
      <c r="F24" s="174"/>
      <c r="G24" s="54"/>
      <c r="H24" s="55"/>
      <c r="I24" s="80"/>
    </row>
    <row r="25" spans="1:9" ht="15">
      <c r="A25" s="234"/>
      <c r="B25" s="9" t="s">
        <v>23</v>
      </c>
      <c r="C25" s="6">
        <v>0</v>
      </c>
      <c r="D25" s="10">
        <v>12</v>
      </c>
      <c r="E25" s="10">
        <v>12</v>
      </c>
      <c r="F25" s="10">
        <v>14</v>
      </c>
      <c r="G25" s="19">
        <f t="shared" si="2"/>
        <v>116.66666666666667</v>
      </c>
      <c r="H25" s="20">
        <f t="shared" si="0"/>
        <v>116.66666666666667</v>
      </c>
      <c r="I25" s="83" t="e">
        <f t="shared" si="1"/>
        <v>#DIV/0!</v>
      </c>
    </row>
    <row r="26" spans="1:9" ht="15">
      <c r="A26" s="234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34"/>
      <c r="B27" s="7" t="s">
        <v>158</v>
      </c>
      <c r="C27" s="6">
        <v>0</v>
      </c>
      <c r="D27" s="10">
        <v>0</v>
      </c>
      <c r="E27" s="10">
        <v>0</v>
      </c>
      <c r="F27" s="10">
        <v>0</v>
      </c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34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34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34"/>
      <c r="B30" s="7" t="s">
        <v>26</v>
      </c>
      <c r="C30" s="6">
        <v>0</v>
      </c>
      <c r="D30" s="10">
        <v>1.4</v>
      </c>
      <c r="E30" s="10">
        <v>1.4</v>
      </c>
      <c r="F30" s="10">
        <v>1.4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34"/>
      <c r="B31" s="8" t="s">
        <v>165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34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34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34"/>
      <c r="B34" s="28" t="s">
        <v>30</v>
      </c>
      <c r="C34" s="32">
        <f>SUM(C35:C43)</f>
        <v>0</v>
      </c>
      <c r="D34" s="33">
        <v>7224</v>
      </c>
      <c r="E34" s="33">
        <f>SUM(E35:E43)</f>
        <v>7002</v>
      </c>
      <c r="F34" s="33">
        <f>SUM(F35:F43)</f>
        <v>7224</v>
      </c>
      <c r="G34" s="19">
        <f t="shared" si="2"/>
        <v>103.17052270779776</v>
      </c>
      <c r="H34" s="20">
        <f t="shared" si="0"/>
        <v>100</v>
      </c>
      <c r="I34" s="83" t="e">
        <f t="shared" si="1"/>
        <v>#DIV/0!</v>
      </c>
    </row>
    <row r="35" spans="1:9" ht="15">
      <c r="A35" s="234"/>
      <c r="B35" s="7" t="s">
        <v>31</v>
      </c>
      <c r="C35" s="6">
        <v>0</v>
      </c>
      <c r="D35" s="6">
        <v>924</v>
      </c>
      <c r="E35" s="10">
        <v>702</v>
      </c>
      <c r="F35" s="10">
        <v>924</v>
      </c>
      <c r="G35" s="19">
        <f t="shared" si="2"/>
        <v>131.6239316239316</v>
      </c>
      <c r="H35" s="20">
        <f t="shared" si="0"/>
        <v>100</v>
      </c>
      <c r="I35" s="83" t="e">
        <f t="shared" si="1"/>
        <v>#DIV/0!</v>
      </c>
    </row>
    <row r="36" spans="1:9" ht="15">
      <c r="A36" s="234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34"/>
      <c r="B37" s="7" t="s">
        <v>158</v>
      </c>
      <c r="C37" s="6">
        <v>0</v>
      </c>
      <c r="D37" s="6">
        <v>0</v>
      </c>
      <c r="E37" s="10">
        <v>0</v>
      </c>
      <c r="F37" s="6">
        <v>0</v>
      </c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34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34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34"/>
      <c r="B40" s="7" t="s">
        <v>35</v>
      </c>
      <c r="C40" s="6">
        <v>0</v>
      </c>
      <c r="D40" s="6">
        <v>6300</v>
      </c>
      <c r="E40" s="10">
        <v>6300</v>
      </c>
      <c r="F40" s="6">
        <v>6300</v>
      </c>
      <c r="G40" s="19">
        <f t="shared" si="2"/>
        <v>100</v>
      </c>
      <c r="H40" s="20">
        <f t="shared" si="0"/>
        <v>100</v>
      </c>
      <c r="I40" s="83" t="e">
        <f t="shared" si="1"/>
        <v>#DIV/0!</v>
      </c>
    </row>
    <row r="41" spans="1:9" ht="15">
      <c r="A41" s="234"/>
      <c r="B41" s="8" t="s">
        <v>173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34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34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34"/>
      <c r="B44" s="23" t="s">
        <v>39</v>
      </c>
      <c r="C44" s="32">
        <f>SUM(C45:C47)</f>
        <v>11849</v>
      </c>
      <c r="D44" s="33">
        <v>42955.3</v>
      </c>
      <c r="E44" s="33">
        <v>42955.3</v>
      </c>
      <c r="F44" s="33">
        <v>42906.625</v>
      </c>
      <c r="G44" s="19">
        <f t="shared" si="2"/>
        <v>99.88668453019767</v>
      </c>
      <c r="H44" s="20">
        <f t="shared" si="0"/>
        <v>99.88668453019767</v>
      </c>
      <c r="I44" s="83">
        <f t="shared" si="1"/>
        <v>362.11178158494386</v>
      </c>
    </row>
    <row r="45" spans="1:9" ht="15">
      <c r="A45" s="234"/>
      <c r="B45" s="7" t="s">
        <v>153</v>
      </c>
      <c r="C45" s="6">
        <v>411</v>
      </c>
      <c r="D45" s="10">
        <v>0</v>
      </c>
      <c r="E45" s="10">
        <v>0</v>
      </c>
      <c r="F45" s="33">
        <f>'2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34"/>
      <c r="B46" s="7" t="s">
        <v>40</v>
      </c>
      <c r="C46" s="6">
        <v>1625</v>
      </c>
      <c r="D46" s="10">
        <v>9283.28</v>
      </c>
      <c r="E46" s="10">
        <v>9283.28</v>
      </c>
      <c r="F46" s="33">
        <v>10807.875</v>
      </c>
      <c r="G46" s="19">
        <f t="shared" si="2"/>
        <v>116.42302074266853</v>
      </c>
      <c r="H46" s="20">
        <f t="shared" si="0"/>
        <v>116.42302074266853</v>
      </c>
      <c r="I46" s="83">
        <f t="shared" si="1"/>
        <v>665.1</v>
      </c>
    </row>
    <row r="47" spans="1:9" ht="15">
      <c r="A47" s="234"/>
      <c r="B47" s="7" t="s">
        <v>41</v>
      </c>
      <c r="C47" s="6">
        <v>9813</v>
      </c>
      <c r="D47" s="10">
        <v>33672.1</v>
      </c>
      <c r="E47" s="10">
        <v>33672.1</v>
      </c>
      <c r="F47" s="33">
        <v>32098.75</v>
      </c>
      <c r="G47" s="19">
        <f t="shared" si="2"/>
        <v>95.32743725517565</v>
      </c>
      <c r="H47" s="20">
        <f t="shared" si="0"/>
        <v>95.32743725517565</v>
      </c>
      <c r="I47" s="83">
        <f t="shared" si="1"/>
        <v>327.1043513706308</v>
      </c>
    </row>
    <row r="48" spans="1:9" ht="15">
      <c r="A48" s="234"/>
      <c r="B48" s="27" t="s">
        <v>42</v>
      </c>
      <c r="C48" s="32">
        <f>C44+C34</f>
        <v>11849</v>
      </c>
      <c r="D48" s="33">
        <v>50179.3</v>
      </c>
      <c r="E48" s="33">
        <v>69711</v>
      </c>
      <c r="F48" s="29">
        <f>F44+F34</f>
        <v>50130.625</v>
      </c>
      <c r="G48" s="19">
        <f t="shared" si="2"/>
        <v>71.91207270014776</v>
      </c>
      <c r="H48" s="20">
        <f t="shared" si="0"/>
        <v>99.90299784971093</v>
      </c>
      <c r="I48" s="83">
        <f t="shared" si="1"/>
        <v>423.0789518102793</v>
      </c>
    </row>
    <row r="49" spans="1:9" ht="15">
      <c r="A49" s="234"/>
      <c r="B49" s="28" t="s">
        <v>17</v>
      </c>
      <c r="C49" s="21">
        <f>C48/C7/3*1000</f>
        <v>2230.190099755317</v>
      </c>
      <c r="D49" s="22">
        <v>11026</v>
      </c>
      <c r="E49" s="22">
        <f>E48/E7/3*1000</f>
        <v>15439.86710963455</v>
      </c>
      <c r="F49" s="31">
        <f>F48/F7/3*1000</f>
        <v>11125.305148690635</v>
      </c>
      <c r="G49" s="19">
        <f t="shared" si="2"/>
        <v>72.05570533536778</v>
      </c>
      <c r="H49" s="20">
        <f t="shared" si="0"/>
        <v>100.9006452810687</v>
      </c>
      <c r="I49" s="83">
        <f t="shared" si="1"/>
        <v>498.8500823275665</v>
      </c>
    </row>
    <row r="50" spans="1:9" ht="15">
      <c r="A50" s="234"/>
      <c r="B50" s="39" t="s">
        <v>108</v>
      </c>
      <c r="C50" s="43"/>
      <c r="D50" s="44">
        <v>19612.5</v>
      </c>
      <c r="E50" s="44">
        <v>19612.5</v>
      </c>
      <c r="F50" s="45">
        <f>'2 вал.прод'!D87</f>
        <v>19542.600000000002</v>
      </c>
      <c r="G50" s="19">
        <f>F50/E50*100</f>
        <v>99.64359464627152</v>
      </c>
      <c r="H50" s="20">
        <f>F50/D50*100</f>
        <v>99.64359464627152</v>
      </c>
      <c r="I50" s="83" t="e">
        <f>F50/C50*100</f>
        <v>#DIV/0!</v>
      </c>
    </row>
    <row r="51" spans="1:9" ht="15.75" thickBot="1">
      <c r="A51" s="235"/>
      <c r="B51" s="84" t="s">
        <v>109</v>
      </c>
      <c r="C51" s="85"/>
      <c r="D51" s="86">
        <v>22681</v>
      </c>
      <c r="E51" s="86">
        <v>22681</v>
      </c>
      <c r="F51" s="87">
        <f>'2 вал.прод'!D86</f>
        <v>22702.2</v>
      </c>
      <c r="G51" s="61">
        <f>F51/E51*100</f>
        <v>100.09347030554207</v>
      </c>
      <c r="H51" s="62">
        <f>F51/D51*100</f>
        <v>100.09347030554207</v>
      </c>
      <c r="I51" s="78" t="e">
        <f>F51/C51*100</f>
        <v>#DIV/0!</v>
      </c>
    </row>
    <row r="52" spans="1:9" ht="26.25">
      <c r="A52" s="227">
        <v>7</v>
      </c>
      <c r="B52" s="88" t="s">
        <v>43</v>
      </c>
      <c r="C52" s="89">
        <f>C48/C53</f>
        <v>112.84761904761905</v>
      </c>
      <c r="D52" s="90">
        <v>235.6</v>
      </c>
      <c r="E52" s="90">
        <v>316</v>
      </c>
      <c r="F52" s="91">
        <f>F48/F53</f>
        <v>233.1656976744186</v>
      </c>
      <c r="G52" s="54">
        <f t="shared" si="2"/>
        <v>73.78661318810715</v>
      </c>
      <c r="H52" s="55">
        <f t="shared" si="0"/>
        <v>98.96676471749515</v>
      </c>
      <c r="I52" s="80">
        <f t="shared" si="1"/>
        <v>206.6199532096713</v>
      </c>
    </row>
    <row r="53" spans="1:9" ht="52.5" thickBot="1">
      <c r="A53" s="228"/>
      <c r="B53" s="92" t="s">
        <v>44</v>
      </c>
      <c r="C53" s="59">
        <v>105</v>
      </c>
      <c r="D53" s="60">
        <v>213</v>
      </c>
      <c r="E53" s="60">
        <v>215</v>
      </c>
      <c r="F53" s="60">
        <v>215</v>
      </c>
      <c r="G53" s="61">
        <f t="shared" si="2"/>
        <v>100</v>
      </c>
      <c r="H53" s="62">
        <f t="shared" si="0"/>
        <v>100.93896713615023</v>
      </c>
      <c r="I53" s="78">
        <f t="shared" si="1"/>
        <v>204.76190476190476</v>
      </c>
    </row>
    <row r="54" spans="1:9" ht="15">
      <c r="A54" s="227">
        <v>8</v>
      </c>
      <c r="B54" s="93" t="s">
        <v>45</v>
      </c>
      <c r="C54" s="51">
        <v>2560</v>
      </c>
      <c r="D54" s="52">
        <v>59550</v>
      </c>
      <c r="E54" s="52">
        <v>62180</v>
      </c>
      <c r="F54" s="52">
        <v>62180</v>
      </c>
      <c r="G54" s="54">
        <f t="shared" si="2"/>
        <v>100</v>
      </c>
      <c r="H54" s="55">
        <f t="shared" si="0"/>
        <v>104.41645675902602</v>
      </c>
      <c r="I54" s="80">
        <f t="shared" si="1"/>
        <v>2428.90625</v>
      </c>
    </row>
    <row r="55" spans="1:9" ht="15.75" thickBot="1">
      <c r="A55" s="228"/>
      <c r="B55" s="74" t="s">
        <v>17</v>
      </c>
      <c r="C55" s="70">
        <f>C54/C7/6*1000</f>
        <v>240.91850178806698</v>
      </c>
      <c r="D55" s="71">
        <v>13085</v>
      </c>
      <c r="E55" s="71">
        <f>E54/E7/3*1000</f>
        <v>13771.8715393134</v>
      </c>
      <c r="F55" s="82">
        <f>F54/F7/6*1000</f>
        <v>6899.689303151355</v>
      </c>
      <c r="G55" s="61">
        <f t="shared" si="2"/>
        <v>50.09986684420773</v>
      </c>
      <c r="H55" s="62">
        <f t="shared" si="0"/>
        <v>52.72976158312078</v>
      </c>
      <c r="I55" s="78">
        <f t="shared" si="1"/>
        <v>2863.910099034621</v>
      </c>
    </row>
    <row r="56" spans="1:9" ht="15">
      <c r="A56" s="227">
        <v>9</v>
      </c>
      <c r="B56" s="94" t="s">
        <v>46</v>
      </c>
      <c r="C56" s="95">
        <f>C58+C66+C67+C68+C69+C72+C73+C74+C75+C76+C77+C78</f>
        <v>315</v>
      </c>
      <c r="D56" s="96">
        <v>8113</v>
      </c>
      <c r="E56" s="96">
        <v>7923.8</v>
      </c>
      <c r="F56" s="97">
        <f>F58+F66+F67+F68+F69+F72+F73+F74+F75+F76+F77+F78</f>
        <v>8631.869999999999</v>
      </c>
      <c r="G56" s="54">
        <f t="shared" si="2"/>
        <v>108.93599030768064</v>
      </c>
      <c r="H56" s="55">
        <f t="shared" si="0"/>
        <v>106.39553802539135</v>
      </c>
      <c r="I56" s="80">
        <f t="shared" si="1"/>
        <v>2740.27619047619</v>
      </c>
    </row>
    <row r="57" spans="1:9" ht="15">
      <c r="A57" s="229"/>
      <c r="B57" s="28" t="s">
        <v>17</v>
      </c>
      <c r="C57" s="21">
        <f>C56/C7*1000/3</f>
        <v>59.28853754940712</v>
      </c>
      <c r="D57" s="22">
        <v>1782.7</v>
      </c>
      <c r="E57" s="22">
        <f>E56/E7*1000/3</f>
        <v>1754.9944629014399</v>
      </c>
      <c r="F57" s="31">
        <f>F56/F7*1000/3</f>
        <v>1915.6391478029293</v>
      </c>
      <c r="G57" s="19">
        <f t="shared" si="2"/>
        <v>109.15357217913406</v>
      </c>
      <c r="H57" s="20">
        <f t="shared" si="0"/>
        <v>107.45717999679863</v>
      </c>
      <c r="I57" s="83">
        <f t="shared" si="1"/>
        <v>3231.0446959609408</v>
      </c>
    </row>
    <row r="58" spans="1:9" ht="15">
      <c r="A58" s="229"/>
      <c r="B58" s="28" t="s">
        <v>47</v>
      </c>
      <c r="C58" s="32">
        <f>SUM(C59:C65)</f>
        <v>0</v>
      </c>
      <c r="D58" s="33">
        <v>21</v>
      </c>
      <c r="E58" s="33">
        <v>22</v>
      </c>
      <c r="F58" s="32">
        <v>22</v>
      </c>
      <c r="G58" s="19">
        <f t="shared" si="2"/>
        <v>100</v>
      </c>
      <c r="H58" s="20">
        <f t="shared" si="0"/>
        <v>104.76190476190477</v>
      </c>
      <c r="I58" s="83" t="e">
        <f t="shared" si="1"/>
        <v>#DIV/0!</v>
      </c>
    </row>
    <row r="59" spans="1:9" ht="15">
      <c r="A59" s="229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29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29"/>
      <c r="B61" s="7" t="s">
        <v>50</v>
      </c>
      <c r="C61" s="6">
        <v>0</v>
      </c>
      <c r="D61" s="6">
        <v>21</v>
      </c>
      <c r="E61" s="10">
        <v>22</v>
      </c>
      <c r="F61" s="6">
        <v>22</v>
      </c>
      <c r="G61" s="19">
        <f t="shared" si="2"/>
        <v>100</v>
      </c>
      <c r="H61" s="20">
        <f t="shared" si="0"/>
        <v>104.76190476190477</v>
      </c>
      <c r="I61" s="83" t="e">
        <f t="shared" si="1"/>
        <v>#DIV/0!</v>
      </c>
    </row>
    <row r="62" spans="1:9" ht="15">
      <c r="A62" s="229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29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29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29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29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29"/>
      <c r="B67" s="7" t="s">
        <v>56</v>
      </c>
      <c r="C67" s="6">
        <v>101</v>
      </c>
      <c r="D67" s="10">
        <v>1930</v>
      </c>
      <c r="E67" s="10">
        <v>1850</v>
      </c>
      <c r="F67" s="13">
        <v>1930</v>
      </c>
      <c r="G67" s="19">
        <f t="shared" si="2"/>
        <v>104.32432432432432</v>
      </c>
      <c r="H67" s="20">
        <f t="shared" si="0"/>
        <v>100</v>
      </c>
      <c r="I67" s="83">
        <f t="shared" si="1"/>
        <v>1910.891089108911</v>
      </c>
    </row>
    <row r="68" spans="1:9" ht="15">
      <c r="A68" s="229"/>
      <c r="B68" s="7" t="s">
        <v>57</v>
      </c>
      <c r="C68" s="6">
        <v>0</v>
      </c>
      <c r="D68" s="10">
        <v>1296</v>
      </c>
      <c r="E68" s="10">
        <v>1296</v>
      </c>
      <c r="F68" s="13">
        <v>1296</v>
      </c>
      <c r="G68" s="19">
        <f t="shared" si="2"/>
        <v>100</v>
      </c>
      <c r="H68" s="20">
        <f t="shared" si="0"/>
        <v>100</v>
      </c>
      <c r="I68" s="83" t="e">
        <f t="shared" si="1"/>
        <v>#DIV/0!</v>
      </c>
    </row>
    <row r="69" spans="1:9" ht="15">
      <c r="A69" s="229"/>
      <c r="B69" s="28" t="s">
        <v>58</v>
      </c>
      <c r="C69" s="32">
        <f>C70+C71</f>
        <v>175</v>
      </c>
      <c r="D69" s="33">
        <v>4123</v>
      </c>
      <c r="E69" s="33">
        <v>4218</v>
      </c>
      <c r="F69" s="29">
        <f>F70+F71</f>
        <v>4220</v>
      </c>
      <c r="G69" s="19">
        <f t="shared" si="2"/>
        <v>100.04741583688951</v>
      </c>
      <c r="H69" s="20">
        <f t="shared" si="0"/>
        <v>102.35265583313122</v>
      </c>
      <c r="I69" s="83">
        <f t="shared" si="1"/>
        <v>2411.4285714285716</v>
      </c>
    </row>
    <row r="70" spans="1:9" ht="15">
      <c r="A70" s="229"/>
      <c r="B70" s="7" t="s">
        <v>59</v>
      </c>
      <c r="C70" s="6">
        <v>90</v>
      </c>
      <c r="D70" s="10">
        <v>1873</v>
      </c>
      <c r="E70" s="10">
        <v>1958</v>
      </c>
      <c r="F70" s="13">
        <v>1960</v>
      </c>
      <c r="G70" s="19">
        <f t="shared" si="2"/>
        <v>100.10214504596526</v>
      </c>
      <c r="H70" s="20">
        <f t="shared" si="0"/>
        <v>104.64495461825946</v>
      </c>
      <c r="I70" s="83">
        <f t="shared" si="1"/>
        <v>2177.777777777778</v>
      </c>
    </row>
    <row r="71" spans="1:9" ht="15">
      <c r="A71" s="229"/>
      <c r="B71" s="7" t="s">
        <v>60</v>
      </c>
      <c r="C71" s="6">
        <v>85</v>
      </c>
      <c r="D71" s="15">
        <v>2250</v>
      </c>
      <c r="E71" s="10">
        <v>2260</v>
      </c>
      <c r="F71" s="13">
        <v>2260</v>
      </c>
      <c r="G71" s="19">
        <f t="shared" si="2"/>
        <v>100</v>
      </c>
      <c r="H71" s="20">
        <f t="shared" si="0"/>
        <v>100.44444444444444</v>
      </c>
      <c r="I71" s="83">
        <f t="shared" si="1"/>
        <v>2658.823529411765</v>
      </c>
    </row>
    <row r="72" spans="1:9" ht="15">
      <c r="A72" s="229"/>
      <c r="B72" s="7" t="s">
        <v>61</v>
      </c>
      <c r="C72" s="6">
        <v>5</v>
      </c>
      <c r="D72" s="10">
        <v>15</v>
      </c>
      <c r="E72" s="10">
        <v>27.8</v>
      </c>
      <c r="F72" s="204">
        <v>17.57</v>
      </c>
      <c r="G72" s="19">
        <f t="shared" si="2"/>
        <v>63.201438848920866</v>
      </c>
      <c r="H72" s="20">
        <f t="shared" si="0"/>
        <v>117.13333333333334</v>
      </c>
      <c r="I72" s="83">
        <f t="shared" si="1"/>
        <v>351.40000000000003</v>
      </c>
    </row>
    <row r="73" spans="1:9" ht="15">
      <c r="A73" s="229"/>
      <c r="B73" s="7" t="s">
        <v>62</v>
      </c>
      <c r="C73" s="6">
        <v>15</v>
      </c>
      <c r="D73" s="10">
        <v>75</v>
      </c>
      <c r="E73" s="10">
        <v>78</v>
      </c>
      <c r="F73" s="13">
        <v>80</v>
      </c>
      <c r="G73" s="19">
        <f t="shared" si="2"/>
        <v>102.56410256410255</v>
      </c>
      <c r="H73" s="20">
        <f t="shared" si="0"/>
        <v>106.66666666666667</v>
      </c>
      <c r="I73" s="83">
        <f t="shared" si="1"/>
        <v>533.3333333333333</v>
      </c>
    </row>
    <row r="74" spans="1:9" ht="15">
      <c r="A74" s="229"/>
      <c r="B74" s="7" t="s">
        <v>63</v>
      </c>
      <c r="C74" s="6">
        <v>4</v>
      </c>
      <c r="D74" s="10">
        <v>103</v>
      </c>
      <c r="E74" s="10">
        <v>110</v>
      </c>
      <c r="F74" s="10">
        <v>110</v>
      </c>
      <c r="G74" s="19">
        <f t="shared" si="2"/>
        <v>100</v>
      </c>
      <c r="H74" s="20">
        <f t="shared" si="0"/>
        <v>106.79611650485437</v>
      </c>
      <c r="I74" s="83">
        <f t="shared" si="1"/>
        <v>2750</v>
      </c>
    </row>
    <row r="75" spans="1:9" ht="15">
      <c r="A75" s="229"/>
      <c r="B75" s="7" t="s">
        <v>64</v>
      </c>
      <c r="C75" s="6">
        <v>15</v>
      </c>
      <c r="D75" s="10"/>
      <c r="E75" s="10">
        <v>198</v>
      </c>
      <c r="F75" s="204">
        <v>236.3</v>
      </c>
      <c r="G75" s="19">
        <f t="shared" si="2"/>
        <v>119.34343434343435</v>
      </c>
      <c r="H75" s="20" t="e">
        <f aca="true" t="shared" si="3" ref="H75:H119">F75/D75*100</f>
        <v>#DIV/0!</v>
      </c>
      <c r="I75" s="83">
        <f aca="true" t="shared" si="4" ref="I75:I119">F75/C75*100</f>
        <v>1575.3333333333335</v>
      </c>
    </row>
    <row r="76" spans="1:9" ht="15">
      <c r="A76" s="229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29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28"/>
      <c r="B78" s="58" t="s">
        <v>159</v>
      </c>
      <c r="C78" s="59">
        <v>0</v>
      </c>
      <c r="D78" s="60">
        <v>550</v>
      </c>
      <c r="E78" s="60">
        <v>626</v>
      </c>
      <c r="F78" s="59">
        <v>720</v>
      </c>
      <c r="G78" s="61">
        <f t="shared" si="5"/>
        <v>115.01597444089458</v>
      </c>
      <c r="H78" s="62">
        <f t="shared" si="3"/>
        <v>130.9090909090909</v>
      </c>
      <c r="I78" s="78" t="e">
        <f t="shared" si="4"/>
        <v>#DIV/0!</v>
      </c>
    </row>
    <row r="79" spans="1:10" ht="39">
      <c r="A79" s="230">
        <v>10</v>
      </c>
      <c r="B79" s="98" t="s">
        <v>67</v>
      </c>
      <c r="C79" s="95">
        <f>C80+C81</f>
        <v>200</v>
      </c>
      <c r="D79" s="96">
        <v>2130</v>
      </c>
      <c r="E79" s="96">
        <v>2500</v>
      </c>
      <c r="F79" s="99">
        <v>5703</v>
      </c>
      <c r="G79" s="54">
        <f t="shared" si="5"/>
        <v>228.12</v>
      </c>
      <c r="H79" s="55">
        <f t="shared" si="3"/>
        <v>267.7464788732395</v>
      </c>
      <c r="I79" s="80">
        <f t="shared" si="4"/>
        <v>2851.5</v>
      </c>
      <c r="J79" s="3"/>
    </row>
    <row r="80" spans="1:10" ht="15">
      <c r="A80" s="231"/>
      <c r="B80" s="7" t="s">
        <v>68</v>
      </c>
      <c r="C80" s="6">
        <v>0</v>
      </c>
      <c r="D80" s="10">
        <v>1640</v>
      </c>
      <c r="E80" s="10">
        <v>1200</v>
      </c>
      <c r="F80" s="16">
        <v>3250</v>
      </c>
      <c r="G80" s="19">
        <f t="shared" si="5"/>
        <v>270.83333333333337</v>
      </c>
      <c r="H80" s="20">
        <f t="shared" si="3"/>
        <v>198.17073170731706</v>
      </c>
      <c r="I80" s="83" t="e">
        <f t="shared" si="4"/>
        <v>#DIV/0!</v>
      </c>
      <c r="J80" s="3"/>
    </row>
    <row r="81" spans="1:10" ht="15">
      <c r="A81" s="231"/>
      <c r="B81" s="5" t="s">
        <v>69</v>
      </c>
      <c r="C81" s="6">
        <v>200</v>
      </c>
      <c r="D81" s="10">
        <v>490</v>
      </c>
      <c r="E81" s="10">
        <v>1300</v>
      </c>
      <c r="F81" s="16">
        <v>2453</v>
      </c>
      <c r="G81" s="19">
        <f t="shared" si="5"/>
        <v>188.69230769230768</v>
      </c>
      <c r="H81" s="20">
        <f t="shared" si="3"/>
        <v>500.61224489795916</v>
      </c>
      <c r="I81" s="83">
        <f t="shared" si="4"/>
        <v>1226.5</v>
      </c>
      <c r="J81" s="3"/>
    </row>
    <row r="82" spans="1:10" ht="39.75" thickBot="1">
      <c r="A82" s="232"/>
      <c r="B82" s="92" t="s">
        <v>70</v>
      </c>
      <c r="C82" s="59">
        <v>0</v>
      </c>
      <c r="D82" s="60">
        <v>96</v>
      </c>
      <c r="E82" s="60">
        <v>0</v>
      </c>
      <c r="F82" s="210">
        <v>59</v>
      </c>
      <c r="G82" s="61" t="e">
        <f t="shared" si="5"/>
        <v>#DIV/0!</v>
      </c>
      <c r="H82" s="62">
        <f t="shared" si="3"/>
        <v>61.458333333333336</v>
      </c>
      <c r="I82" s="78" t="e">
        <f t="shared" si="4"/>
        <v>#DIV/0!</v>
      </c>
      <c r="J82" s="3"/>
    </row>
    <row r="83" spans="1:10" ht="15">
      <c r="A83" s="230">
        <v>11</v>
      </c>
      <c r="B83" s="64" t="s">
        <v>71</v>
      </c>
      <c r="C83" s="64">
        <v>22000</v>
      </c>
      <c r="D83" s="93">
        <v>33240</v>
      </c>
      <c r="E83" s="93">
        <v>33621</v>
      </c>
      <c r="F83" s="101">
        <v>33621</v>
      </c>
      <c r="G83" s="54">
        <f t="shared" si="5"/>
        <v>100</v>
      </c>
      <c r="H83" s="55">
        <f t="shared" si="3"/>
        <v>101.14620938628158</v>
      </c>
      <c r="I83" s="80">
        <f t="shared" si="4"/>
        <v>152.82272727272726</v>
      </c>
      <c r="J83" s="3"/>
    </row>
    <row r="84" spans="1:10" ht="26.25">
      <c r="A84" s="231"/>
      <c r="B84" s="23" t="s">
        <v>72</v>
      </c>
      <c r="C84" s="34">
        <f>C83/C7</f>
        <v>12.422360248447205</v>
      </c>
      <c r="D84" s="35">
        <v>22</v>
      </c>
      <c r="E84" s="35">
        <f>E83/E7</f>
        <v>22.33953488372093</v>
      </c>
      <c r="F84" s="36">
        <f>F83/F7</f>
        <v>22.384154460719042</v>
      </c>
      <c r="G84" s="19">
        <f t="shared" si="5"/>
        <v>100.19973368841546</v>
      </c>
      <c r="H84" s="20">
        <f t="shared" si="3"/>
        <v>101.746156639632</v>
      </c>
      <c r="I84" s="83">
        <f t="shared" si="4"/>
        <v>180.19244340878828</v>
      </c>
      <c r="J84" s="3"/>
    </row>
    <row r="85" spans="1:10" ht="52.5" thickBot="1">
      <c r="A85" s="232"/>
      <c r="B85" s="81" t="s">
        <v>73</v>
      </c>
      <c r="C85" s="70">
        <f>C82/C83*100</f>
        <v>0</v>
      </c>
      <c r="D85" s="71">
        <v>0.3</v>
      </c>
      <c r="E85" s="71">
        <f>E82/E83*100</f>
        <v>0</v>
      </c>
      <c r="F85" s="102">
        <f>F82/F83*100</f>
        <v>0.1754855596204753</v>
      </c>
      <c r="G85" s="61" t="e">
        <f t="shared" si="5"/>
        <v>#DIV/0!</v>
      </c>
      <c r="H85" s="62">
        <f t="shared" si="3"/>
        <v>58.49518654015844</v>
      </c>
      <c r="I85" s="78" t="e">
        <f t="shared" si="4"/>
        <v>#DIV/0!</v>
      </c>
      <c r="J85" s="3"/>
    </row>
    <row r="86" spans="1:10" ht="26.25">
      <c r="A86" s="230">
        <v>12</v>
      </c>
      <c r="B86" s="79" t="s">
        <v>74</v>
      </c>
      <c r="C86" s="51">
        <v>25</v>
      </c>
      <c r="D86" s="52">
        <v>0</v>
      </c>
      <c r="E86" s="52">
        <v>5</v>
      </c>
      <c r="F86" s="103">
        <v>0</v>
      </c>
      <c r="G86" s="54">
        <f t="shared" si="5"/>
        <v>0</v>
      </c>
      <c r="H86" s="55" t="e">
        <f t="shared" si="3"/>
        <v>#DIV/0!</v>
      </c>
      <c r="I86" s="80">
        <f t="shared" si="4"/>
        <v>0</v>
      </c>
      <c r="J86" s="3"/>
    </row>
    <row r="87" spans="1:10" ht="27" thickBot="1">
      <c r="A87" s="232"/>
      <c r="B87" s="81" t="s">
        <v>75</v>
      </c>
      <c r="C87" s="75">
        <f>C86*1000/C7</f>
        <v>14.116318464144552</v>
      </c>
      <c r="D87" s="105">
        <v>0</v>
      </c>
      <c r="E87" s="105">
        <f>E86*1000/E7</f>
        <v>3.3222591362126246</v>
      </c>
      <c r="F87" s="105">
        <f>F86*1000/F7</f>
        <v>0</v>
      </c>
      <c r="G87" s="61">
        <f t="shared" si="5"/>
        <v>0</v>
      </c>
      <c r="H87" s="62" t="e">
        <f t="shared" si="3"/>
        <v>#DIV/0!</v>
      </c>
      <c r="I87" s="78">
        <f t="shared" si="4"/>
        <v>0</v>
      </c>
      <c r="J87" s="3"/>
    </row>
    <row r="88" spans="1:10" ht="26.25">
      <c r="A88" s="230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3"/>
    </row>
    <row r="89" spans="1:10" ht="26.25">
      <c r="A89" s="231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32"/>
      <c r="B90" s="81" t="s">
        <v>78</v>
      </c>
      <c r="C90" s="75">
        <f>(C88+C89)*1000/C7</f>
        <v>3.952569169960474</v>
      </c>
      <c r="D90" s="105">
        <f>(D88+D89)*1000/D7</f>
        <v>17.798286090969018</v>
      </c>
      <c r="E90" s="105">
        <f>(E88+E89)*1000/E7</f>
        <v>17.940199335548172</v>
      </c>
      <c r="F90" s="105">
        <f>(F88+F89)*1000/F7</f>
        <v>17.976031957390145</v>
      </c>
      <c r="G90" s="61">
        <f t="shared" si="5"/>
        <v>100.19973368841544</v>
      </c>
      <c r="H90" s="62">
        <f t="shared" si="3"/>
        <v>100.99866844207722</v>
      </c>
      <c r="I90" s="78">
        <f t="shared" si="4"/>
        <v>454.79360852197067</v>
      </c>
      <c r="J90" s="3"/>
    </row>
    <row r="91" spans="1:10" ht="50.25" customHeight="1">
      <c r="A91" s="230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32"/>
      <c r="B92" s="81" t="s">
        <v>80</v>
      </c>
      <c r="C92" s="104">
        <f>C91/C7*100</f>
        <v>0</v>
      </c>
      <c r="D92" s="71">
        <f>D91/D7*100</f>
        <v>59.327620303230056</v>
      </c>
      <c r="E92" s="71">
        <v>55.6</v>
      </c>
      <c r="F92" s="71">
        <f>F91/F7*100</f>
        <v>59.92010652463382</v>
      </c>
      <c r="G92" s="61">
        <f t="shared" si="5"/>
        <v>107.76997576372989</v>
      </c>
      <c r="H92" s="62">
        <f t="shared" si="3"/>
        <v>100.99866844207723</v>
      </c>
      <c r="I92" s="78" t="e">
        <f t="shared" si="4"/>
        <v>#DIV/0!</v>
      </c>
      <c r="J92" s="3"/>
    </row>
    <row r="93" spans="1:10" ht="15">
      <c r="A93" s="230">
        <v>15</v>
      </c>
      <c r="B93" s="64" t="s">
        <v>81</v>
      </c>
      <c r="C93" s="51">
        <v>17</v>
      </c>
      <c r="D93" s="52">
        <v>17</v>
      </c>
      <c r="E93" s="168">
        <v>0</v>
      </c>
      <c r="F93" s="209">
        <v>14</v>
      </c>
      <c r="G93" s="54" t="e">
        <f t="shared" si="5"/>
        <v>#DIV/0!</v>
      </c>
      <c r="H93" s="55">
        <f t="shared" si="3"/>
        <v>82.35294117647058</v>
      </c>
      <c r="I93" s="80">
        <f t="shared" si="4"/>
        <v>82.35294117647058</v>
      </c>
      <c r="J93" s="3"/>
    </row>
    <row r="94" spans="1:10" ht="15">
      <c r="A94" s="231"/>
      <c r="B94" s="7" t="s">
        <v>82</v>
      </c>
      <c r="C94" s="6">
        <v>13</v>
      </c>
      <c r="D94" s="10">
        <v>12</v>
      </c>
      <c r="E94" s="169">
        <v>0</v>
      </c>
      <c r="F94" s="203">
        <v>6</v>
      </c>
      <c r="G94" s="19" t="e">
        <f t="shared" si="5"/>
        <v>#DIV/0!</v>
      </c>
      <c r="H94" s="20">
        <f t="shared" si="3"/>
        <v>50</v>
      </c>
      <c r="I94" s="83">
        <f t="shared" si="4"/>
        <v>46.15384615384615</v>
      </c>
      <c r="J94" s="3"/>
    </row>
    <row r="95" spans="1:10" ht="15">
      <c r="A95" s="231"/>
      <c r="B95" s="28" t="s">
        <v>83</v>
      </c>
      <c r="C95" s="24">
        <f>C94/C93</f>
        <v>0.7647058823529411</v>
      </c>
      <c r="D95" s="25">
        <f>D94/D93</f>
        <v>0.7058823529411765</v>
      </c>
      <c r="E95" s="25" t="e">
        <f>E94/E93</f>
        <v>#DIV/0!</v>
      </c>
      <c r="F95" s="25">
        <f>F94/F93</f>
        <v>0.42857142857142855</v>
      </c>
      <c r="G95" s="19" t="e">
        <f t="shared" si="5"/>
        <v>#DIV/0!</v>
      </c>
      <c r="H95" s="20">
        <f t="shared" si="3"/>
        <v>60.71428571428571</v>
      </c>
      <c r="I95" s="83">
        <f t="shared" si="4"/>
        <v>56.043956043956044</v>
      </c>
      <c r="J95" s="3"/>
    </row>
    <row r="96" spans="1:10" ht="39">
      <c r="A96" s="231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31"/>
      <c r="B97" s="23" t="s">
        <v>85</v>
      </c>
      <c r="C97" s="24">
        <f>C96/C93</f>
        <v>0</v>
      </c>
      <c r="D97" s="25">
        <f>D96/D93</f>
        <v>0</v>
      </c>
      <c r="E97" s="25" t="e">
        <f>E96/E93</f>
        <v>#DIV/0!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31"/>
      <c r="B98" s="30" t="s">
        <v>86</v>
      </c>
      <c r="C98" s="38">
        <f>C93*100000/C7</f>
        <v>959.9096555618295</v>
      </c>
      <c r="D98" s="37">
        <f>D93*100000/D7</f>
        <v>1120.6328279499012</v>
      </c>
      <c r="E98" s="37">
        <f>E93*100000/E7</f>
        <v>0</v>
      </c>
      <c r="F98" s="38">
        <f>F93*100000/F7</f>
        <v>932.0905459387484</v>
      </c>
      <c r="G98" s="19" t="e">
        <f t="shared" si="5"/>
        <v>#DIV/0!</v>
      </c>
      <c r="H98" s="20">
        <f t="shared" si="3"/>
        <v>83.17537401112243</v>
      </c>
      <c r="I98" s="83">
        <f t="shared" si="4"/>
        <v>97.1019033445602</v>
      </c>
      <c r="J98" s="3"/>
    </row>
    <row r="99" spans="1:10" ht="15.75" thickBot="1">
      <c r="A99" s="232"/>
      <c r="B99" s="58" t="s">
        <v>87</v>
      </c>
      <c r="C99" s="59">
        <v>0</v>
      </c>
      <c r="D99" s="60">
        <v>0</v>
      </c>
      <c r="E99" s="171">
        <v>0</v>
      </c>
      <c r="F99" s="172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103</v>
      </c>
      <c r="D100" s="109">
        <v>167.4</v>
      </c>
      <c r="E100" s="109">
        <v>226.98</v>
      </c>
      <c r="F100" s="205">
        <v>208.96</v>
      </c>
      <c r="G100" s="110">
        <f t="shared" si="5"/>
        <v>92.06097453520134</v>
      </c>
      <c r="H100" s="111">
        <f t="shared" si="3"/>
        <v>124.82676224611708</v>
      </c>
      <c r="I100" s="112">
        <f t="shared" si="4"/>
        <v>202.873786407767</v>
      </c>
      <c r="J100" s="3"/>
    </row>
    <row r="101" spans="1:10" ht="42.75" customHeight="1">
      <c r="A101" s="230">
        <v>17</v>
      </c>
      <c r="B101" s="79" t="s">
        <v>89</v>
      </c>
      <c r="C101" s="51"/>
      <c r="D101" s="52">
        <v>1130.8</v>
      </c>
      <c r="E101" s="52">
        <v>1090.4</v>
      </c>
      <c r="F101" s="206">
        <v>1090.4</v>
      </c>
      <c r="G101" s="54">
        <f t="shared" si="5"/>
        <v>100</v>
      </c>
      <c r="H101" s="55">
        <f t="shared" si="3"/>
        <v>96.42730810045987</v>
      </c>
      <c r="I101" s="80" t="e">
        <f t="shared" si="4"/>
        <v>#DIV/0!</v>
      </c>
      <c r="J101" s="3"/>
    </row>
    <row r="102" spans="1:10" ht="39" customHeight="1">
      <c r="A102" s="231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32"/>
      <c r="B103" s="81" t="s">
        <v>91</v>
      </c>
      <c r="C103" s="66" t="e">
        <f>C102/C101</f>
        <v>#DIV/0!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30">
        <v>18</v>
      </c>
      <c r="B104" s="79" t="s">
        <v>92</v>
      </c>
      <c r="C104" s="51">
        <v>970</v>
      </c>
      <c r="D104" s="52">
        <v>470</v>
      </c>
      <c r="E104" s="52">
        <v>1505</v>
      </c>
      <c r="F104" s="113">
        <v>0</v>
      </c>
      <c r="G104" s="54">
        <f t="shared" si="5"/>
        <v>0</v>
      </c>
      <c r="H104" s="55">
        <f t="shared" si="3"/>
        <v>0</v>
      </c>
      <c r="I104" s="80">
        <f t="shared" si="4"/>
        <v>0</v>
      </c>
      <c r="J104" s="3"/>
    </row>
    <row r="105" spans="1:10" ht="52.5" thickBot="1">
      <c r="A105" s="232"/>
      <c r="B105" s="81" t="s">
        <v>93</v>
      </c>
      <c r="C105" s="114">
        <f>C104/C7</f>
        <v>0.5477131564088086</v>
      </c>
      <c r="D105" s="115">
        <v>0</v>
      </c>
      <c r="E105" s="115">
        <f>E104/E7</f>
        <v>1</v>
      </c>
      <c r="F105" s="116">
        <f>F104/F7</f>
        <v>0</v>
      </c>
      <c r="G105" s="61">
        <f t="shared" si="5"/>
        <v>0</v>
      </c>
      <c r="H105" s="62" t="e">
        <f t="shared" si="3"/>
        <v>#DIV/0!</v>
      </c>
      <c r="I105" s="78">
        <f t="shared" si="4"/>
        <v>0</v>
      </c>
      <c r="J105" s="3"/>
    </row>
    <row r="106" spans="1:10" ht="39">
      <c r="A106" s="230">
        <v>19</v>
      </c>
      <c r="B106" s="79" t="s">
        <v>94</v>
      </c>
      <c r="C106" s="51">
        <v>36.5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31"/>
      <c r="B107" s="8" t="s">
        <v>95</v>
      </c>
      <c r="C107" s="6">
        <v>35.25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>
        <f t="shared" si="4"/>
        <v>55.319148936170215</v>
      </c>
      <c r="J107" s="3"/>
    </row>
    <row r="108" spans="1:10" ht="104.25" customHeight="1" thickBot="1">
      <c r="A108" s="232"/>
      <c r="B108" s="81" t="s">
        <v>96</v>
      </c>
      <c r="C108" s="114">
        <f>C107/C106</f>
        <v>0.9657534246575342</v>
      </c>
      <c r="D108" s="115">
        <f>D107/D106</f>
        <v>0.5342465753424658</v>
      </c>
      <c r="E108" s="115">
        <f>E107/E106</f>
        <v>0.5342465753424658</v>
      </c>
      <c r="F108" s="115">
        <f>F107/F106</f>
        <v>0.5342465753424658</v>
      </c>
      <c r="G108" s="61">
        <f t="shared" si="5"/>
        <v>100</v>
      </c>
      <c r="H108" s="62">
        <f t="shared" si="3"/>
        <v>100</v>
      </c>
      <c r="I108" s="78">
        <f t="shared" si="4"/>
        <v>55.319148936170215</v>
      </c>
      <c r="J108" s="3"/>
    </row>
    <row r="109" spans="1:10" ht="26.25">
      <c r="A109" s="230">
        <v>20</v>
      </c>
      <c r="B109" s="79" t="s">
        <v>161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31"/>
      <c r="B110" s="8" t="s">
        <v>162</v>
      </c>
      <c r="C110" s="6">
        <v>23955</v>
      </c>
      <c r="D110" s="10">
        <v>23955</v>
      </c>
      <c r="E110" s="10">
        <v>23955</v>
      </c>
      <c r="F110" s="10">
        <v>23955</v>
      </c>
      <c r="G110" s="19">
        <f t="shared" si="5"/>
        <v>100</v>
      </c>
      <c r="H110" s="20">
        <f t="shared" si="3"/>
        <v>100</v>
      </c>
      <c r="I110" s="83">
        <f t="shared" si="4"/>
        <v>100</v>
      </c>
      <c r="J110" s="3"/>
    </row>
    <row r="111" spans="1:10" ht="65.25" thickBot="1">
      <c r="A111" s="232"/>
      <c r="B111" s="81" t="s">
        <v>97</v>
      </c>
      <c r="C111" s="114">
        <f>C110/C109</f>
        <v>0.5562521769418322</v>
      </c>
      <c r="D111" s="115">
        <f>D110/D109</f>
        <v>0.5562521769418322</v>
      </c>
      <c r="E111" s="115">
        <f>E110/E109</f>
        <v>0.5562521769418322</v>
      </c>
      <c r="F111" s="115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100</v>
      </c>
      <c r="J111" s="3"/>
    </row>
    <row r="112" spans="1:10" ht="39">
      <c r="A112" s="230">
        <v>21</v>
      </c>
      <c r="B112" s="79" t="s">
        <v>105</v>
      </c>
      <c r="C112" s="51">
        <v>76</v>
      </c>
      <c r="D112" s="52">
        <v>45</v>
      </c>
      <c r="E112" s="52">
        <v>45</v>
      </c>
      <c r="F112" s="211">
        <v>45</v>
      </c>
      <c r="G112" s="54">
        <f t="shared" si="5"/>
        <v>100</v>
      </c>
      <c r="H112" s="55">
        <f t="shared" si="3"/>
        <v>100</v>
      </c>
      <c r="I112" s="80">
        <f t="shared" si="4"/>
        <v>59.210526315789465</v>
      </c>
      <c r="J112" s="3"/>
    </row>
    <row r="113" spans="1:10" ht="26.25">
      <c r="A113" s="231"/>
      <c r="B113" s="8" t="s">
        <v>98</v>
      </c>
      <c r="C113" s="6">
        <v>20</v>
      </c>
      <c r="D113" s="10">
        <v>45</v>
      </c>
      <c r="E113" s="10">
        <v>45</v>
      </c>
      <c r="F113" s="203">
        <v>45</v>
      </c>
      <c r="G113" s="19">
        <f t="shared" si="5"/>
        <v>100</v>
      </c>
      <c r="H113" s="20">
        <f t="shared" si="3"/>
        <v>100</v>
      </c>
      <c r="I113" s="83">
        <f t="shared" si="4"/>
        <v>225</v>
      </c>
      <c r="J113" s="3"/>
    </row>
    <row r="114" spans="1:10" ht="27" thickBot="1">
      <c r="A114" s="232"/>
      <c r="B114" s="81" t="s">
        <v>99</v>
      </c>
      <c r="C114" s="114">
        <f>C113/C112</f>
        <v>0.2631578947368421</v>
      </c>
      <c r="D114" s="115">
        <f>D113/D112</f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0" ht="42" customHeight="1">
      <c r="A115" s="230">
        <v>22</v>
      </c>
      <c r="B115" s="79" t="s">
        <v>100</v>
      </c>
      <c r="C115" s="51">
        <v>10150</v>
      </c>
      <c r="D115" s="52">
        <v>7262</v>
      </c>
      <c r="E115" s="52">
        <v>6968</v>
      </c>
      <c r="F115" s="207">
        <v>7862</v>
      </c>
      <c r="G115" s="54">
        <f t="shared" si="5"/>
        <v>112.83008036739379</v>
      </c>
      <c r="H115" s="55">
        <f t="shared" si="3"/>
        <v>108.26218672541998</v>
      </c>
      <c r="I115" s="80">
        <f t="shared" si="4"/>
        <v>77.45812807881774</v>
      </c>
      <c r="J115" s="3"/>
    </row>
    <row r="116" spans="1:10" ht="51.75">
      <c r="A116" s="231"/>
      <c r="B116" s="8" t="s">
        <v>101</v>
      </c>
      <c r="C116" s="6">
        <v>2270</v>
      </c>
      <c r="D116" s="15">
        <v>565</v>
      </c>
      <c r="E116" s="10"/>
      <c r="F116" s="208">
        <v>909</v>
      </c>
      <c r="G116" s="19" t="e">
        <f t="shared" si="5"/>
        <v>#DIV/0!</v>
      </c>
      <c r="H116" s="20">
        <f t="shared" si="3"/>
        <v>160.8849557522124</v>
      </c>
      <c r="I116" s="83">
        <f t="shared" si="4"/>
        <v>40.04405286343612</v>
      </c>
      <c r="J116" s="3"/>
    </row>
    <row r="117" spans="1:10" ht="52.5" thickBot="1">
      <c r="A117" s="232"/>
      <c r="B117" s="81" t="s">
        <v>102</v>
      </c>
      <c r="C117" s="114">
        <f>C116/C7</f>
        <v>1.2817617165443251</v>
      </c>
      <c r="D117" s="115">
        <f>D116/D7</f>
        <v>0.3724456163480554</v>
      </c>
      <c r="E117" s="115">
        <f>E116/E7</f>
        <v>0</v>
      </c>
      <c r="F117" s="114">
        <f>F116/F7</f>
        <v>0.6051930758988016</v>
      </c>
      <c r="G117" s="61" t="e">
        <f t="shared" si="5"/>
        <v>#DIV/0!</v>
      </c>
      <c r="H117" s="62">
        <f t="shared" si="3"/>
        <v>162.49166303335963</v>
      </c>
      <c r="I117" s="78">
        <f t="shared" si="4"/>
        <v>47.215724115276544</v>
      </c>
      <c r="J117" s="3"/>
    </row>
    <row r="118" spans="1:10" ht="48.75" customHeight="1">
      <c r="A118" s="230">
        <v>23</v>
      </c>
      <c r="B118" s="79" t="s">
        <v>103</v>
      </c>
      <c r="C118" s="51">
        <v>250</v>
      </c>
      <c r="D118" s="52">
        <v>375</v>
      </c>
      <c r="E118" s="52">
        <v>400</v>
      </c>
      <c r="F118" s="206">
        <v>612</v>
      </c>
      <c r="G118" s="54">
        <f t="shared" si="5"/>
        <v>153</v>
      </c>
      <c r="H118" s="55">
        <f t="shared" si="3"/>
        <v>163.2</v>
      </c>
      <c r="I118" s="80">
        <f t="shared" si="4"/>
        <v>244.79999999999998</v>
      </c>
      <c r="J118" s="3"/>
    </row>
    <row r="119" spans="1:10" ht="39.75" thickBot="1">
      <c r="A119" s="232"/>
      <c r="B119" s="81" t="s">
        <v>104</v>
      </c>
      <c r="C119" s="114">
        <f>C118/C7</f>
        <v>0.1411631846414455</v>
      </c>
      <c r="D119" s="115">
        <f>D118/D7</f>
        <v>0.24719841793012526</v>
      </c>
      <c r="E119" s="115">
        <f>E118/E7</f>
        <v>0.26578073089701</v>
      </c>
      <c r="F119" s="114">
        <f>F118/F7</f>
        <v>0.40745672436750996</v>
      </c>
      <c r="G119" s="61">
        <f t="shared" si="5"/>
        <v>153.3055925432756</v>
      </c>
      <c r="H119" s="62">
        <f t="shared" si="3"/>
        <v>164.82982689747</v>
      </c>
      <c r="I119" s="78">
        <f t="shared" si="4"/>
        <v>288.64234354194406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273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 t="s">
        <v>232</v>
      </c>
      <c r="F122" s="1"/>
      <c r="G122" s="1"/>
      <c r="H122" s="1"/>
      <c r="I122" s="1"/>
      <c r="J122" s="3"/>
    </row>
    <row r="123" spans="1:10" ht="15">
      <c r="A123" s="2"/>
      <c r="B123" s="2" t="s">
        <v>155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22:A23"/>
    <mergeCell ref="A24:A51"/>
    <mergeCell ref="A52:A53"/>
    <mergeCell ref="A54:A55"/>
    <mergeCell ref="A7:A10"/>
    <mergeCell ref="A11:A17"/>
    <mergeCell ref="A18:A19"/>
    <mergeCell ref="A20:A21"/>
    <mergeCell ref="A88:A90"/>
    <mergeCell ref="A112:A114"/>
    <mergeCell ref="A115:A117"/>
    <mergeCell ref="A118:A119"/>
    <mergeCell ref="A56:A78"/>
    <mergeCell ref="A79:A82"/>
    <mergeCell ref="A83:A85"/>
    <mergeCell ref="A86:A87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3">
      <selection activeCell="B51" sqref="B51"/>
    </sheetView>
  </sheetViews>
  <sheetFormatPr defaultColWidth="9.00390625" defaultRowHeight="15"/>
  <cols>
    <col min="1" max="1" width="21.421875" style="118" customWidth="1"/>
    <col min="2" max="2" width="14.57421875" style="118" customWidth="1"/>
    <col min="3" max="3" width="17.140625" style="118" customWidth="1"/>
    <col min="4" max="4" width="19.57421875" style="118" customWidth="1"/>
    <col min="5" max="16384" width="9.00390625" style="118" customWidth="1"/>
  </cols>
  <sheetData>
    <row r="1" ht="12.75">
      <c r="D1" s="119"/>
    </row>
    <row r="2" spans="1:4" ht="20.25" customHeight="1">
      <c r="A2" s="244" t="s">
        <v>110</v>
      </c>
      <c r="B2" s="244"/>
      <c r="C2" s="244"/>
      <c r="D2" s="244"/>
    </row>
    <row r="3" spans="1:4" ht="12" customHeight="1">
      <c r="A3" s="245" t="s">
        <v>279</v>
      </c>
      <c r="B3" s="245"/>
      <c r="C3" s="245"/>
      <c r="D3" s="245"/>
    </row>
    <row r="4" spans="1:4" ht="13.5" customHeight="1">
      <c r="A4" s="120"/>
      <c r="B4" s="120"/>
      <c r="C4" s="120"/>
      <c r="D4" s="120"/>
    </row>
    <row r="5" spans="1:4" ht="16.5" customHeight="1">
      <c r="A5" s="243" t="s">
        <v>111</v>
      </c>
      <c r="B5" s="243"/>
      <c r="C5" s="243"/>
      <c r="D5" s="243"/>
    </row>
    <row r="6" spans="1:4" ht="15">
      <c r="A6" s="121" t="s">
        <v>112</v>
      </c>
      <c r="B6" s="122" t="s">
        <v>113</v>
      </c>
      <c r="C6" s="121" t="s">
        <v>114</v>
      </c>
      <c r="D6" s="121" t="s">
        <v>115</v>
      </c>
    </row>
    <row r="7" spans="1:4" ht="15">
      <c r="A7" s="123" t="s">
        <v>116</v>
      </c>
      <c r="B7" s="124" t="s">
        <v>117</v>
      </c>
      <c r="C7" s="125" t="s">
        <v>118</v>
      </c>
      <c r="D7" s="125" t="s">
        <v>119</v>
      </c>
    </row>
    <row r="8" spans="1:4" ht="15">
      <c r="A8" s="126" t="s">
        <v>120</v>
      </c>
      <c r="B8" s="127"/>
      <c r="C8" s="128"/>
      <c r="D8" s="128"/>
    </row>
    <row r="9" spans="1:4" ht="14.25">
      <c r="A9" s="129" t="s">
        <v>121</v>
      </c>
      <c r="B9" s="130"/>
      <c r="C9" s="131">
        <v>65</v>
      </c>
      <c r="D9" s="132">
        <f>B9/10*C9</f>
        <v>0</v>
      </c>
    </row>
    <row r="10" spans="1:4" ht="14.25">
      <c r="A10" s="129" t="s">
        <v>122</v>
      </c>
      <c r="B10" s="130"/>
      <c r="C10" s="131">
        <v>104</v>
      </c>
      <c r="D10" s="132">
        <f>B10/10*C10</f>
        <v>0</v>
      </c>
    </row>
    <row r="11" spans="1:4" ht="14.25">
      <c r="A11" s="129" t="s">
        <v>123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124</v>
      </c>
      <c r="B12" s="130"/>
      <c r="C12" s="131">
        <v>55</v>
      </c>
      <c r="D12" s="132">
        <f t="shared" si="0"/>
        <v>0</v>
      </c>
    </row>
    <row r="13" spans="1:4" ht="14.25">
      <c r="A13" s="129" t="s">
        <v>125</v>
      </c>
      <c r="B13" s="130"/>
      <c r="C13" s="131">
        <v>60</v>
      </c>
      <c r="D13" s="132">
        <f t="shared" si="0"/>
        <v>0</v>
      </c>
    </row>
    <row r="14" spans="1:4" ht="15">
      <c r="A14" s="133" t="s">
        <v>126</v>
      </c>
      <c r="B14" s="130"/>
      <c r="C14" s="131" t="s">
        <v>166</v>
      </c>
      <c r="D14" s="134">
        <f>D9+D10+D11+D12+D13</f>
        <v>0</v>
      </c>
    </row>
    <row r="15" spans="1:4" ht="14.25">
      <c r="A15" s="129" t="s">
        <v>127</v>
      </c>
      <c r="B15" s="135"/>
      <c r="C15" s="131">
        <v>15</v>
      </c>
      <c r="D15" s="132">
        <f t="shared" si="0"/>
        <v>0</v>
      </c>
    </row>
    <row r="16" spans="1:4" ht="14.25">
      <c r="A16" s="128" t="s">
        <v>128</v>
      </c>
      <c r="B16" s="136"/>
      <c r="C16" s="132">
        <v>3.5</v>
      </c>
      <c r="D16" s="132">
        <f>B16*C16/1000</f>
        <v>0</v>
      </c>
    </row>
    <row r="17" spans="1:4" ht="14.25">
      <c r="A17" s="128" t="s">
        <v>129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130</v>
      </c>
      <c r="B18" s="137"/>
      <c r="C18" s="132">
        <v>10</v>
      </c>
      <c r="D18" s="132">
        <f t="shared" si="0"/>
        <v>0</v>
      </c>
    </row>
    <row r="19" spans="1:4" ht="14.25">
      <c r="A19" s="128" t="s">
        <v>131</v>
      </c>
      <c r="B19" s="137"/>
      <c r="C19" s="132">
        <v>12</v>
      </c>
      <c r="D19" s="132">
        <f t="shared" si="0"/>
        <v>0</v>
      </c>
    </row>
    <row r="20" spans="1:4" ht="14.25">
      <c r="A20" s="128" t="s">
        <v>132</v>
      </c>
      <c r="B20" s="137"/>
      <c r="C20" s="132">
        <v>9</v>
      </c>
      <c r="D20" s="132">
        <f t="shared" si="0"/>
        <v>0</v>
      </c>
    </row>
    <row r="21" spans="1:4" ht="15">
      <c r="A21" s="126" t="s">
        <v>133</v>
      </c>
      <c r="B21" s="137" t="s">
        <v>166</v>
      </c>
      <c r="C21" s="132" t="s">
        <v>166</v>
      </c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43" t="s">
        <v>134</v>
      </c>
      <c r="B23" s="243"/>
      <c r="C23" s="243"/>
      <c r="D23" s="243"/>
    </row>
    <row r="24" spans="1:4" s="139" customFormat="1" ht="15">
      <c r="A24" s="121" t="s">
        <v>135</v>
      </c>
      <c r="B24" s="122" t="s">
        <v>113</v>
      </c>
      <c r="C24" s="121" t="s">
        <v>114</v>
      </c>
      <c r="D24" s="121" t="s">
        <v>115</v>
      </c>
    </row>
    <row r="25" spans="1:4" s="139" customFormat="1" ht="15">
      <c r="A25" s="123" t="s">
        <v>116</v>
      </c>
      <c r="B25" s="124" t="s">
        <v>117</v>
      </c>
      <c r="C25" s="125" t="s">
        <v>118</v>
      </c>
      <c r="D25" s="125" t="s">
        <v>119</v>
      </c>
    </row>
    <row r="26" spans="1:4" s="139" customFormat="1" ht="15">
      <c r="A26" s="126" t="s">
        <v>120</v>
      </c>
      <c r="B26" s="128"/>
      <c r="C26" s="128"/>
      <c r="D26" s="126"/>
    </row>
    <row r="27" spans="1:4" ht="14.25">
      <c r="A27" s="128" t="s">
        <v>121</v>
      </c>
      <c r="B27" s="137">
        <v>1796</v>
      </c>
      <c r="C27" s="132">
        <v>65</v>
      </c>
      <c r="D27" s="132">
        <f>B27/10*C27</f>
        <v>11674</v>
      </c>
    </row>
    <row r="28" spans="1:4" ht="14.25">
      <c r="A28" s="128" t="s">
        <v>122</v>
      </c>
      <c r="B28" s="137">
        <v>250</v>
      </c>
      <c r="C28" s="132">
        <v>104</v>
      </c>
      <c r="D28" s="132">
        <f>B28/10*C28</f>
        <v>2600</v>
      </c>
    </row>
    <row r="29" spans="1:4" ht="14.25">
      <c r="A29" s="128" t="s">
        <v>123</v>
      </c>
      <c r="B29" s="137">
        <v>235</v>
      </c>
      <c r="C29" s="132">
        <v>60</v>
      </c>
      <c r="D29" s="132">
        <f>B29/10*C29</f>
        <v>1410</v>
      </c>
    </row>
    <row r="30" spans="1:4" ht="14.25">
      <c r="A30" s="128" t="s">
        <v>124</v>
      </c>
      <c r="B30" s="137">
        <v>180</v>
      </c>
      <c r="C30" s="132">
        <v>55</v>
      </c>
      <c r="D30" s="132">
        <f>B30/10*C30</f>
        <v>990</v>
      </c>
    </row>
    <row r="31" spans="1:4" ht="14.25">
      <c r="A31" s="128" t="s">
        <v>125</v>
      </c>
      <c r="B31" s="137"/>
      <c r="C31" s="132">
        <v>60</v>
      </c>
      <c r="D31" s="132">
        <f>B31/10*C31</f>
        <v>0</v>
      </c>
    </row>
    <row r="32" spans="1:4" ht="15">
      <c r="A32" s="126" t="s">
        <v>126</v>
      </c>
      <c r="B32" s="134">
        <f>B27+B28+B29+B30+B31</f>
        <v>2461</v>
      </c>
      <c r="C32" s="132" t="s">
        <v>166</v>
      </c>
      <c r="D32" s="134">
        <f>D27+D28+D29+D30+D31</f>
        <v>16674</v>
      </c>
    </row>
    <row r="33" spans="1:4" ht="14.25">
      <c r="A33" s="128" t="s">
        <v>127</v>
      </c>
      <c r="B33" s="137">
        <v>9945.2</v>
      </c>
      <c r="C33" s="132">
        <v>15</v>
      </c>
      <c r="D33" s="132">
        <f>B33/10*C33</f>
        <v>14917.800000000001</v>
      </c>
    </row>
    <row r="34" spans="1:4" ht="14.25">
      <c r="A34" s="128" t="s">
        <v>128</v>
      </c>
      <c r="B34" s="137">
        <v>75200</v>
      </c>
      <c r="C34" s="132">
        <v>3.5</v>
      </c>
      <c r="D34" s="132">
        <f>B34*C34/1000</f>
        <v>263.2</v>
      </c>
    </row>
    <row r="35" spans="1:4" ht="14.25">
      <c r="A35" s="128" t="s">
        <v>129</v>
      </c>
      <c r="B35" s="137">
        <v>65</v>
      </c>
      <c r="C35" s="132">
        <v>37.5</v>
      </c>
      <c r="D35" s="132">
        <f>B35/10*C35</f>
        <v>243.75</v>
      </c>
    </row>
    <row r="36" spans="1:4" ht="14.25">
      <c r="A36" s="128" t="s">
        <v>130</v>
      </c>
      <c r="B36" s="137"/>
      <c r="C36" s="132">
        <v>10</v>
      </c>
      <c r="D36" s="132">
        <f>B36/10*C36</f>
        <v>0</v>
      </c>
    </row>
    <row r="37" spans="1:4" ht="14.25">
      <c r="A37" s="128" t="s">
        <v>131</v>
      </c>
      <c r="B37" s="137"/>
      <c r="C37" s="132">
        <v>12</v>
      </c>
      <c r="D37" s="132">
        <f>B37/10*C37</f>
        <v>0</v>
      </c>
    </row>
    <row r="38" spans="1:4" ht="14.25">
      <c r="A38" s="128" t="s">
        <v>132</v>
      </c>
      <c r="B38" s="137"/>
      <c r="C38" s="132">
        <v>9</v>
      </c>
      <c r="D38" s="132">
        <f>B38/10*C38</f>
        <v>0</v>
      </c>
    </row>
    <row r="39" spans="1:4" ht="15">
      <c r="A39" s="126" t="s">
        <v>133</v>
      </c>
      <c r="B39" s="137" t="s">
        <v>166</v>
      </c>
      <c r="C39" s="132" t="s">
        <v>166</v>
      </c>
      <c r="D39" s="140">
        <f>SUM(D32:D38)</f>
        <v>32098.750000000004</v>
      </c>
    </row>
    <row r="41" spans="1:4" ht="15.75" customHeight="1">
      <c r="A41" s="243" t="s">
        <v>40</v>
      </c>
      <c r="B41" s="243"/>
      <c r="C41" s="243"/>
      <c r="D41" s="243"/>
    </row>
    <row r="42" spans="1:4" s="139" customFormat="1" ht="15">
      <c r="A42" s="121" t="s">
        <v>135</v>
      </c>
      <c r="B42" s="122" t="s">
        <v>113</v>
      </c>
      <c r="C42" s="121" t="s">
        <v>114</v>
      </c>
      <c r="D42" s="121" t="s">
        <v>115</v>
      </c>
    </row>
    <row r="43" spans="1:4" s="139" customFormat="1" ht="15">
      <c r="A43" s="123" t="s">
        <v>116</v>
      </c>
      <c r="B43" s="124" t="s">
        <v>117</v>
      </c>
      <c r="C43" s="125" t="s">
        <v>118</v>
      </c>
      <c r="D43" s="125" t="s">
        <v>119</v>
      </c>
    </row>
    <row r="44" spans="1:4" s="139" customFormat="1" ht="15">
      <c r="A44" s="126" t="s">
        <v>120</v>
      </c>
      <c r="B44" s="128"/>
      <c r="C44" s="128"/>
      <c r="D44" s="126"/>
    </row>
    <row r="45" spans="1:4" ht="14.25">
      <c r="A45" s="128" t="s">
        <v>121</v>
      </c>
      <c r="B45" s="187">
        <v>553</v>
      </c>
      <c r="C45" s="132">
        <v>65</v>
      </c>
      <c r="D45" s="132">
        <f>B45/10*C45</f>
        <v>3594.5</v>
      </c>
    </row>
    <row r="46" spans="1:4" ht="14.25">
      <c r="A46" s="128" t="s">
        <v>122</v>
      </c>
      <c r="B46" s="137">
        <v>38</v>
      </c>
      <c r="C46" s="132">
        <v>104</v>
      </c>
      <c r="D46" s="132">
        <f>B46/10*C46</f>
        <v>395.2</v>
      </c>
    </row>
    <row r="47" spans="1:4" ht="14.25">
      <c r="A47" s="128" t="s">
        <v>123</v>
      </c>
      <c r="B47" s="137">
        <v>304</v>
      </c>
      <c r="C47" s="132">
        <v>60</v>
      </c>
      <c r="D47" s="132">
        <f>B47/10*C47</f>
        <v>1824</v>
      </c>
    </row>
    <row r="48" spans="1:4" ht="14.25">
      <c r="A48" s="128" t="s">
        <v>124</v>
      </c>
      <c r="B48" s="137">
        <v>39</v>
      </c>
      <c r="C48" s="132">
        <v>55</v>
      </c>
      <c r="D48" s="132">
        <f>B48/10*C48</f>
        <v>214.5</v>
      </c>
    </row>
    <row r="49" spans="1:4" ht="14.25">
      <c r="A49" s="128" t="s">
        <v>125</v>
      </c>
      <c r="B49" s="137"/>
      <c r="C49" s="132">
        <v>60</v>
      </c>
      <c r="D49" s="132">
        <f>B49/10*C49</f>
        <v>0</v>
      </c>
    </row>
    <row r="50" spans="1:4" ht="15">
      <c r="A50" s="126" t="s">
        <v>126</v>
      </c>
      <c r="B50" s="134">
        <f>B45+B46+B47+B48+B49</f>
        <v>934</v>
      </c>
      <c r="C50" s="132" t="s">
        <v>166</v>
      </c>
      <c r="D50" s="134">
        <f>D45+D46+D47+D48+D49</f>
        <v>6028.2</v>
      </c>
    </row>
    <row r="51" spans="1:4" ht="14.25">
      <c r="A51" s="128" t="s">
        <v>127</v>
      </c>
      <c r="B51" s="137">
        <v>3083.2</v>
      </c>
      <c r="C51" s="132">
        <v>15</v>
      </c>
      <c r="D51" s="132">
        <f>B51/10*C51</f>
        <v>4624.8</v>
      </c>
    </row>
    <row r="52" spans="1:4" ht="14.25">
      <c r="A52" s="128" t="s">
        <v>128</v>
      </c>
      <c r="B52" s="137">
        <v>6750</v>
      </c>
      <c r="C52" s="132">
        <v>3.5</v>
      </c>
      <c r="D52" s="132">
        <f>B52*C52/1000</f>
        <v>23.625</v>
      </c>
    </row>
    <row r="53" spans="1:4" ht="14.25">
      <c r="A53" s="128" t="s">
        <v>129</v>
      </c>
      <c r="B53" s="137">
        <v>35</v>
      </c>
      <c r="C53" s="132">
        <v>37.5</v>
      </c>
      <c r="D53" s="132">
        <f>B53/10*C53</f>
        <v>131.25</v>
      </c>
    </row>
    <row r="54" spans="1:4" ht="14.25">
      <c r="A54" s="128" t="s">
        <v>130</v>
      </c>
      <c r="B54" s="137"/>
      <c r="C54" s="132">
        <v>10</v>
      </c>
      <c r="D54" s="132">
        <f>B54/10*C54</f>
        <v>0</v>
      </c>
    </row>
    <row r="55" spans="1:4" ht="14.25">
      <c r="A55" s="128" t="s">
        <v>131</v>
      </c>
      <c r="B55" s="137"/>
      <c r="C55" s="132">
        <v>12</v>
      </c>
      <c r="D55" s="132">
        <f>B55/10*C55</f>
        <v>0</v>
      </c>
    </row>
    <row r="56" spans="1:4" ht="14.25">
      <c r="A56" s="128" t="s">
        <v>132</v>
      </c>
      <c r="B56" s="137"/>
      <c r="C56" s="132">
        <v>9</v>
      </c>
      <c r="D56" s="132">
        <f>B56/10*C56</f>
        <v>0</v>
      </c>
    </row>
    <row r="57" spans="1:4" ht="15">
      <c r="A57" s="126" t="s">
        <v>133</v>
      </c>
      <c r="B57" s="137" t="s">
        <v>166</v>
      </c>
      <c r="C57" s="132" t="s">
        <v>166</v>
      </c>
      <c r="D57" s="134">
        <f>D50+D51+D52+D53+D54+D55+D56</f>
        <v>10807.875</v>
      </c>
    </row>
    <row r="59" spans="1:4" ht="15.75" customHeight="1">
      <c r="A59" s="243" t="s">
        <v>136</v>
      </c>
      <c r="B59" s="243"/>
      <c r="C59" s="243"/>
      <c r="D59" s="243"/>
    </row>
    <row r="60" spans="1:4" s="139" customFormat="1" ht="15">
      <c r="A60" s="121" t="s">
        <v>135</v>
      </c>
      <c r="B60" s="122" t="s">
        <v>113</v>
      </c>
      <c r="C60" s="121" t="s">
        <v>114</v>
      </c>
      <c r="D60" s="121" t="s">
        <v>115</v>
      </c>
    </row>
    <row r="61" spans="1:4" s="139" customFormat="1" ht="15">
      <c r="A61" s="123" t="s">
        <v>116</v>
      </c>
      <c r="B61" s="124" t="s">
        <v>117</v>
      </c>
      <c r="C61" s="125" t="s">
        <v>118</v>
      </c>
      <c r="D61" s="125" t="s">
        <v>119</v>
      </c>
    </row>
    <row r="62" spans="1:4" s="139" customFormat="1" ht="15">
      <c r="A62" s="126" t="s">
        <v>120</v>
      </c>
      <c r="B62" s="128"/>
      <c r="C62" s="128"/>
      <c r="D62" s="126"/>
    </row>
    <row r="63" spans="1:4" ht="14.25">
      <c r="A63" s="128" t="s">
        <v>121</v>
      </c>
      <c r="B63" s="137"/>
      <c r="C63" s="132">
        <v>65</v>
      </c>
      <c r="D63" s="132">
        <f>B63/10*C63</f>
        <v>0</v>
      </c>
    </row>
    <row r="64" spans="1:4" ht="14.25">
      <c r="A64" s="128" t="s">
        <v>122</v>
      </c>
      <c r="B64" s="137"/>
      <c r="C64" s="132">
        <v>104</v>
      </c>
      <c r="D64" s="132">
        <f>B64/10*C64</f>
        <v>0</v>
      </c>
    </row>
    <row r="65" spans="1:4" ht="14.25">
      <c r="A65" s="128" t="s">
        <v>123</v>
      </c>
      <c r="B65" s="137"/>
      <c r="C65" s="132">
        <v>60</v>
      </c>
      <c r="D65" s="132">
        <f>B65/10*C65</f>
        <v>0</v>
      </c>
    </row>
    <row r="66" spans="1:4" ht="14.25">
      <c r="A66" s="128" t="s">
        <v>124</v>
      </c>
      <c r="B66" s="137"/>
      <c r="C66" s="132">
        <v>55</v>
      </c>
      <c r="D66" s="132">
        <f>B66/10*C66</f>
        <v>0</v>
      </c>
    </row>
    <row r="67" spans="1:4" ht="14.25">
      <c r="A67" s="128" t="s">
        <v>125</v>
      </c>
      <c r="B67" s="137"/>
      <c r="C67" s="132">
        <v>60</v>
      </c>
      <c r="D67" s="132">
        <f>B67/10*C67</f>
        <v>0</v>
      </c>
    </row>
    <row r="68" spans="1:4" ht="15">
      <c r="A68" s="126" t="s">
        <v>126</v>
      </c>
      <c r="B68" s="134">
        <f>B63+B64+B65+B66+B67</f>
        <v>0</v>
      </c>
      <c r="C68" s="132" t="s">
        <v>166</v>
      </c>
      <c r="D68" s="134">
        <f>D63+D64+D65+D66+D67</f>
        <v>0</v>
      </c>
    </row>
    <row r="69" spans="1:4" ht="14.25">
      <c r="A69" s="128" t="s">
        <v>127</v>
      </c>
      <c r="B69" s="137"/>
      <c r="C69" s="132">
        <v>15</v>
      </c>
      <c r="D69" s="132">
        <f>B69/10*C69</f>
        <v>0</v>
      </c>
    </row>
    <row r="70" spans="1:4" ht="14.25">
      <c r="A70" s="128" t="s">
        <v>128</v>
      </c>
      <c r="B70" s="137"/>
      <c r="C70" s="132">
        <v>3.5</v>
      </c>
      <c r="D70" s="132">
        <f>B70*C70/1000</f>
        <v>0</v>
      </c>
    </row>
    <row r="71" spans="1:4" ht="14.25">
      <c r="A71" s="128" t="s">
        <v>129</v>
      </c>
      <c r="B71" s="137"/>
      <c r="C71" s="132">
        <v>37.5</v>
      </c>
      <c r="D71" s="132">
        <f>B71/10*C71</f>
        <v>0</v>
      </c>
    </row>
    <row r="72" spans="1:4" ht="14.25">
      <c r="A72" s="128" t="s">
        <v>130</v>
      </c>
      <c r="B72" s="137"/>
      <c r="C72" s="132">
        <v>10</v>
      </c>
      <c r="D72" s="132">
        <f>B72/10*C72</f>
        <v>0</v>
      </c>
    </row>
    <row r="73" spans="1:4" ht="14.25">
      <c r="A73" s="128" t="s">
        <v>131</v>
      </c>
      <c r="B73" s="137"/>
      <c r="C73" s="132">
        <v>12</v>
      </c>
      <c r="D73" s="132">
        <f>B73/10*C73</f>
        <v>0</v>
      </c>
    </row>
    <row r="74" spans="1:4" ht="14.25">
      <c r="A74" s="128" t="s">
        <v>132</v>
      </c>
      <c r="B74" s="137"/>
      <c r="C74" s="132">
        <v>9</v>
      </c>
      <c r="D74" s="132">
        <f>B74/10*C74</f>
        <v>0</v>
      </c>
    </row>
    <row r="75" spans="1:4" ht="15">
      <c r="A75" s="126" t="s">
        <v>133</v>
      </c>
      <c r="B75" s="137" t="s">
        <v>166</v>
      </c>
      <c r="C75" s="132" t="s">
        <v>166</v>
      </c>
      <c r="D75" s="134">
        <f>D68+D69+D70+D71+D72+D73+D74</f>
        <v>0</v>
      </c>
    </row>
    <row r="77" spans="1:4" ht="18">
      <c r="A77" s="243" t="s">
        <v>137</v>
      </c>
      <c r="B77" s="243"/>
      <c r="C77" s="243"/>
      <c r="D77" s="243"/>
    </row>
    <row r="78" spans="1:4" s="139" customFormat="1" ht="15">
      <c r="A78" s="121" t="s">
        <v>135</v>
      </c>
      <c r="B78" s="122" t="s">
        <v>113</v>
      </c>
      <c r="C78" s="121" t="s">
        <v>114</v>
      </c>
      <c r="D78" s="121" t="s">
        <v>115</v>
      </c>
    </row>
    <row r="79" spans="1:4" s="139" customFormat="1" ht="15">
      <c r="A79" s="123" t="s">
        <v>116</v>
      </c>
      <c r="B79" s="124" t="s">
        <v>117</v>
      </c>
      <c r="C79" s="125" t="s">
        <v>118</v>
      </c>
      <c r="D79" s="125" t="s">
        <v>119</v>
      </c>
    </row>
    <row r="80" spans="1:4" s="139" customFormat="1" ht="15">
      <c r="A80" s="126" t="s">
        <v>120</v>
      </c>
      <c r="B80" s="126"/>
      <c r="C80" s="126"/>
      <c r="D80" s="126"/>
    </row>
    <row r="81" spans="1:4" ht="14.25">
      <c r="A81" s="128" t="s">
        <v>121</v>
      </c>
      <c r="B81" s="132">
        <f>B27+B45</f>
        <v>2349</v>
      </c>
      <c r="C81" s="132">
        <v>65</v>
      </c>
      <c r="D81" s="132">
        <f>B81/10*C81</f>
        <v>15268.5</v>
      </c>
    </row>
    <row r="82" spans="1:4" ht="14.25">
      <c r="A82" s="128" t="s">
        <v>122</v>
      </c>
      <c r="B82" s="132">
        <f>B10+B28+B46+B64</f>
        <v>288</v>
      </c>
      <c r="C82" s="132">
        <v>104</v>
      </c>
      <c r="D82" s="132">
        <f>B82/10*C82</f>
        <v>2995.2000000000003</v>
      </c>
    </row>
    <row r="83" spans="1:4" ht="14.25">
      <c r="A83" s="128" t="s">
        <v>123</v>
      </c>
      <c r="B83" s="132">
        <f>B29+B47</f>
        <v>539</v>
      </c>
      <c r="C83" s="132">
        <v>60</v>
      </c>
      <c r="D83" s="132">
        <f>B83/10*C83</f>
        <v>3234</v>
      </c>
    </row>
    <row r="84" spans="1:4" ht="14.25">
      <c r="A84" s="128" t="s">
        <v>124</v>
      </c>
      <c r="B84" s="132">
        <f>B12+B30+B48+B66</f>
        <v>219</v>
      </c>
      <c r="C84" s="132">
        <v>55</v>
      </c>
      <c r="D84" s="132">
        <f>B84/10*C84</f>
        <v>1204.5</v>
      </c>
    </row>
    <row r="85" spans="1:4" ht="14.25">
      <c r="A85" s="128" t="s">
        <v>125</v>
      </c>
      <c r="B85" s="132">
        <f>B13+B31+B49+B67</f>
        <v>0</v>
      </c>
      <c r="C85" s="132">
        <v>60</v>
      </c>
      <c r="D85" s="132">
        <f>B85/10*C85</f>
        <v>0</v>
      </c>
    </row>
    <row r="86" spans="1:4" ht="15">
      <c r="A86" s="126" t="s">
        <v>126</v>
      </c>
      <c r="B86" s="134">
        <f>B81+B82+B83+B84+B85</f>
        <v>3395</v>
      </c>
      <c r="C86" s="132" t="s">
        <v>166</v>
      </c>
      <c r="D86" s="134">
        <f>D81+D82+D83+D84+D85</f>
        <v>22702.2</v>
      </c>
    </row>
    <row r="87" spans="1:4" ht="14.25">
      <c r="A87" s="128" t="s">
        <v>127</v>
      </c>
      <c r="B87" s="132">
        <f aca="true" t="shared" si="1" ref="B87:B92">B15+B33+B51+B69</f>
        <v>13028.400000000001</v>
      </c>
      <c r="C87" s="132">
        <v>15</v>
      </c>
      <c r="D87" s="132">
        <f>B87/10*C87</f>
        <v>19542.600000000002</v>
      </c>
    </row>
    <row r="88" spans="1:4" ht="14.25">
      <c r="A88" s="128" t="s">
        <v>128</v>
      </c>
      <c r="B88" s="132">
        <f t="shared" si="1"/>
        <v>81950</v>
      </c>
      <c r="C88" s="132">
        <v>3.5</v>
      </c>
      <c r="D88" s="132">
        <f>B88*C88/1000</f>
        <v>286.825</v>
      </c>
    </row>
    <row r="89" spans="1:4" ht="14.25">
      <c r="A89" s="128" t="s">
        <v>129</v>
      </c>
      <c r="B89" s="132">
        <f t="shared" si="1"/>
        <v>100</v>
      </c>
      <c r="C89" s="132">
        <v>37.5</v>
      </c>
      <c r="D89" s="132">
        <f>B89/10*C89</f>
        <v>375</v>
      </c>
    </row>
    <row r="90" spans="1:4" ht="14.25">
      <c r="A90" s="128" t="s">
        <v>130</v>
      </c>
      <c r="B90" s="132">
        <f t="shared" si="1"/>
        <v>0</v>
      </c>
      <c r="C90" s="132">
        <v>10</v>
      </c>
      <c r="D90" s="132">
        <f>B90/10*C90</f>
        <v>0</v>
      </c>
    </row>
    <row r="91" spans="1:4" ht="14.25">
      <c r="A91" s="128" t="s">
        <v>131</v>
      </c>
      <c r="B91" s="132">
        <f t="shared" si="1"/>
        <v>0</v>
      </c>
      <c r="C91" s="132">
        <v>12</v>
      </c>
      <c r="D91" s="132">
        <f>B91/10*C91</f>
        <v>0</v>
      </c>
    </row>
    <row r="92" spans="1:4" ht="14.25">
      <c r="A92" s="128" t="s">
        <v>132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133</v>
      </c>
      <c r="B93" s="132" t="s">
        <v>166</v>
      </c>
      <c r="C93" s="132" t="s">
        <v>166</v>
      </c>
      <c r="D93" s="140">
        <f>D86+D87+D88+D89+D90+D91+D92</f>
        <v>42906.625</v>
      </c>
    </row>
    <row r="95" spans="1:2" ht="12.75">
      <c r="A95" s="118" t="s">
        <v>196</v>
      </c>
      <c r="B95" s="118" t="s">
        <v>249</v>
      </c>
    </row>
    <row r="97" ht="12.75">
      <c r="A97" s="141" t="s">
        <v>167</v>
      </c>
    </row>
    <row r="98" spans="1:4" ht="25.5">
      <c r="A98" s="141" t="s">
        <v>168</v>
      </c>
      <c r="C98" s="176" t="s">
        <v>169</v>
      </c>
      <c r="D98" s="142" t="s">
        <v>170</v>
      </c>
    </row>
    <row r="99" spans="3:4" ht="12.75">
      <c r="C99" s="176" t="s">
        <v>171</v>
      </c>
      <c r="D99" s="143" t="s">
        <v>172</v>
      </c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tabSelected="1" zoomScalePageLayoutView="0" workbookViewId="0" topLeftCell="A100">
      <selection activeCell="K107" sqref="K107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36"/>
      <c r="B1" s="218"/>
      <c r="C1" s="218"/>
      <c r="D1" s="218"/>
      <c r="E1" s="218"/>
      <c r="F1" s="218"/>
      <c r="G1" s="218"/>
      <c r="H1" s="218"/>
      <c r="I1" s="218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280</v>
      </c>
      <c r="B3" s="238"/>
      <c r="C3" s="238"/>
      <c r="D3" s="238"/>
      <c r="E3" s="238"/>
      <c r="F3" s="238"/>
      <c r="G3" s="238"/>
      <c r="H3" s="238"/>
      <c r="I3" s="238"/>
    </row>
    <row r="5" spans="1:9" ht="30" customHeight="1">
      <c r="A5" s="239" t="s">
        <v>1</v>
      </c>
      <c r="B5" s="241" t="s">
        <v>2</v>
      </c>
      <c r="C5" s="4" t="s">
        <v>3</v>
      </c>
      <c r="D5" s="11" t="s">
        <v>248</v>
      </c>
      <c r="E5" s="11" t="s">
        <v>265</v>
      </c>
      <c r="F5" s="4" t="s">
        <v>269</v>
      </c>
      <c r="G5" s="17" t="s">
        <v>4</v>
      </c>
      <c r="H5" s="17" t="s">
        <v>4</v>
      </c>
      <c r="I5" s="18" t="s">
        <v>4</v>
      </c>
    </row>
    <row r="6" spans="1:9" ht="35.25" thickBot="1">
      <c r="A6" s="240"/>
      <c r="B6" s="242"/>
      <c r="C6" s="46" t="s">
        <v>164</v>
      </c>
      <c r="D6" s="47" t="s">
        <v>254</v>
      </c>
      <c r="E6" s="47" t="s">
        <v>281</v>
      </c>
      <c r="F6" s="46" t="s">
        <v>281</v>
      </c>
      <c r="G6" s="48" t="s">
        <v>284</v>
      </c>
      <c r="H6" s="48" t="s">
        <v>282</v>
      </c>
      <c r="I6" s="49" t="s">
        <v>283</v>
      </c>
    </row>
    <row r="7" spans="1:9" ht="26.25">
      <c r="A7" s="227">
        <v>1</v>
      </c>
      <c r="B7" s="50" t="s">
        <v>5</v>
      </c>
      <c r="C7" s="51">
        <v>1776</v>
      </c>
      <c r="D7" s="52">
        <v>1518</v>
      </c>
      <c r="E7" s="52">
        <v>1505</v>
      </c>
      <c r="F7" s="53">
        <v>1505</v>
      </c>
      <c r="G7" s="54">
        <f>F7/E7*100</f>
        <v>100</v>
      </c>
      <c r="H7" s="55">
        <f>F7/D7*100</f>
        <v>99.14361001317523</v>
      </c>
      <c r="I7" s="56">
        <f>F7/C7*100</f>
        <v>84.740990990991</v>
      </c>
    </row>
    <row r="8" spans="1:9" ht="15">
      <c r="A8" s="229"/>
      <c r="B8" s="7" t="s">
        <v>6</v>
      </c>
      <c r="C8" s="6">
        <v>4</v>
      </c>
      <c r="D8" s="10">
        <v>0</v>
      </c>
      <c r="E8" s="10">
        <v>-4</v>
      </c>
      <c r="F8" s="6">
        <v>-4</v>
      </c>
      <c r="G8" s="19">
        <f>F8/E8*100</f>
        <v>100</v>
      </c>
      <c r="H8" s="20" t="e">
        <f aca="true" t="shared" si="0" ref="H8:H74">F8/D8*100</f>
        <v>#DIV/0!</v>
      </c>
      <c r="I8" s="57">
        <f aca="true" t="shared" si="1" ref="I8:I74">F8/C8*100</f>
        <v>-100</v>
      </c>
    </row>
    <row r="9" spans="1:9" ht="15">
      <c r="A9" s="229"/>
      <c r="B9" s="39" t="s">
        <v>106</v>
      </c>
      <c r="C9" s="40">
        <v>0</v>
      </c>
      <c r="D9" s="41">
        <v>0</v>
      </c>
      <c r="E9" s="41">
        <v>0</v>
      </c>
      <c r="F9" s="42">
        <v>1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28"/>
      <c r="B10" s="58" t="s">
        <v>7</v>
      </c>
      <c r="C10" s="59">
        <v>1</v>
      </c>
      <c r="D10" s="60">
        <v>1</v>
      </c>
      <c r="E10" s="60">
        <v>2</v>
      </c>
      <c r="F10" s="59">
        <v>-9</v>
      </c>
      <c r="G10" s="61">
        <f aca="true" t="shared" si="2" ref="G10:G75">F10/E10*100</f>
        <v>-450</v>
      </c>
      <c r="H10" s="62">
        <f t="shared" si="0"/>
        <v>-900</v>
      </c>
      <c r="I10" s="63">
        <f t="shared" si="1"/>
        <v>-900</v>
      </c>
    </row>
    <row r="11" spans="1:9" ht="15">
      <c r="A11" s="227">
        <v>2</v>
      </c>
      <c r="B11" s="64" t="s">
        <v>8</v>
      </c>
      <c r="C11" s="51">
        <v>1026</v>
      </c>
      <c r="D11" s="52">
        <v>1087</v>
      </c>
      <c r="E11" s="52">
        <v>1083</v>
      </c>
      <c r="F11" s="52">
        <v>1083</v>
      </c>
      <c r="G11" s="54">
        <f t="shared" si="2"/>
        <v>100</v>
      </c>
      <c r="H11" s="55">
        <f t="shared" si="0"/>
        <v>99.63201471941122</v>
      </c>
      <c r="I11" s="56">
        <f t="shared" si="1"/>
        <v>105.55555555555556</v>
      </c>
    </row>
    <row r="12" spans="1:9" ht="15">
      <c r="A12" s="229"/>
      <c r="B12" s="7" t="s">
        <v>9</v>
      </c>
      <c r="C12" s="6">
        <v>873</v>
      </c>
      <c r="D12" s="10">
        <v>1006</v>
      </c>
      <c r="E12" s="10">
        <v>1004</v>
      </c>
      <c r="F12" s="10">
        <v>1004</v>
      </c>
      <c r="G12" s="19">
        <f t="shared" si="2"/>
        <v>100</v>
      </c>
      <c r="H12" s="20">
        <f t="shared" si="0"/>
        <v>99.80119284294234</v>
      </c>
      <c r="I12" s="57">
        <f t="shared" si="1"/>
        <v>115.00572737686139</v>
      </c>
    </row>
    <row r="13" spans="1:9" ht="15">
      <c r="A13" s="229"/>
      <c r="B13" s="7" t="s">
        <v>10</v>
      </c>
      <c r="C13" s="6">
        <v>124</v>
      </c>
      <c r="D13" s="10">
        <v>9</v>
      </c>
      <c r="E13" s="10">
        <v>8</v>
      </c>
      <c r="F13" s="10">
        <v>9</v>
      </c>
      <c r="G13" s="19">
        <f t="shared" si="2"/>
        <v>112.5</v>
      </c>
      <c r="H13" s="20">
        <f t="shared" si="0"/>
        <v>100</v>
      </c>
      <c r="I13" s="57">
        <f t="shared" si="1"/>
        <v>7.258064516129033</v>
      </c>
    </row>
    <row r="14" spans="1:9" ht="15">
      <c r="A14" s="229"/>
      <c r="B14" s="7" t="s">
        <v>11</v>
      </c>
      <c r="C14" s="6">
        <v>27</v>
      </c>
      <c r="D14" s="10">
        <v>4</v>
      </c>
      <c r="E14" s="10">
        <v>4</v>
      </c>
      <c r="F14" s="203">
        <v>4</v>
      </c>
      <c r="G14" s="19">
        <f t="shared" si="2"/>
        <v>100</v>
      </c>
      <c r="H14" s="20">
        <f t="shared" si="0"/>
        <v>100</v>
      </c>
      <c r="I14" s="57">
        <f t="shared" si="1"/>
        <v>14.814814814814813</v>
      </c>
    </row>
    <row r="15" spans="1:9" ht="26.25">
      <c r="A15" s="229"/>
      <c r="B15" s="8" t="s">
        <v>12</v>
      </c>
      <c r="C15" s="6">
        <f>C12+C14</f>
        <v>900</v>
      </c>
      <c r="D15" s="6">
        <v>1010</v>
      </c>
      <c r="E15" s="6">
        <v>1010</v>
      </c>
      <c r="F15" s="6">
        <f>F12+F14</f>
        <v>1008</v>
      </c>
      <c r="G15" s="19">
        <f t="shared" si="2"/>
        <v>99.8019801980198</v>
      </c>
      <c r="H15" s="20">
        <f t="shared" si="0"/>
        <v>99.8019801980198</v>
      </c>
      <c r="I15" s="57">
        <f t="shared" si="1"/>
        <v>112.00000000000001</v>
      </c>
    </row>
    <row r="16" spans="1:9" ht="26.25">
      <c r="A16" s="229"/>
      <c r="B16" s="23" t="s">
        <v>13</v>
      </c>
      <c r="C16" s="24">
        <f>C14/C15</f>
        <v>0.03</v>
      </c>
      <c r="D16" s="24">
        <f>D14/D15</f>
        <v>0.0039603960396039604</v>
      </c>
      <c r="E16" s="24">
        <f>E14/E15</f>
        <v>0.0039603960396039604</v>
      </c>
      <c r="F16" s="24">
        <f>F14/F15</f>
        <v>0.003968253968253968</v>
      </c>
      <c r="G16" s="19">
        <f t="shared" si="2"/>
        <v>100.1984126984127</v>
      </c>
      <c r="H16" s="20">
        <f t="shared" si="0"/>
        <v>100.1984126984127</v>
      </c>
      <c r="I16" s="57">
        <f t="shared" si="1"/>
        <v>13.227513227513226</v>
      </c>
    </row>
    <row r="17" spans="1:9" ht="15.75" thickBot="1">
      <c r="A17" s="228"/>
      <c r="B17" s="65" t="s">
        <v>14</v>
      </c>
      <c r="C17" s="66">
        <f>C13/C15</f>
        <v>0.13777777777777778</v>
      </c>
      <c r="D17" s="66">
        <f>D13/D15</f>
        <v>0.00891089108910891</v>
      </c>
      <c r="E17" s="66">
        <f>E13/E15</f>
        <v>0.007920792079207921</v>
      </c>
      <c r="F17" s="66">
        <f>F13/F15</f>
        <v>0.008928571428571428</v>
      </c>
      <c r="G17" s="61">
        <f t="shared" si="2"/>
        <v>112.72321428571428</v>
      </c>
      <c r="H17" s="62">
        <f t="shared" si="0"/>
        <v>100.1984126984127</v>
      </c>
      <c r="I17" s="63">
        <f t="shared" si="1"/>
        <v>6.480414746543778</v>
      </c>
    </row>
    <row r="18" spans="1:9" ht="15">
      <c r="A18" s="227">
        <v>3</v>
      </c>
      <c r="B18" s="64" t="s">
        <v>15</v>
      </c>
      <c r="C18" s="51">
        <v>14742</v>
      </c>
      <c r="D18" s="52">
        <v>117950</v>
      </c>
      <c r="E18" s="52">
        <v>118140</v>
      </c>
      <c r="F18" s="53">
        <v>118765</v>
      </c>
      <c r="G18" s="54">
        <f t="shared" si="2"/>
        <v>100.5290333502624</v>
      </c>
      <c r="H18" s="55">
        <f t="shared" si="0"/>
        <v>100.69097075031792</v>
      </c>
      <c r="I18" s="56">
        <f t="shared" si="1"/>
        <v>805.6233889567222</v>
      </c>
    </row>
    <row r="19" spans="1:9" ht="26.25" thickBot="1">
      <c r="A19" s="228"/>
      <c r="B19" s="69" t="s">
        <v>16</v>
      </c>
      <c r="C19" s="70">
        <f>C18/C12/9*1000</f>
        <v>1876.2886597938145</v>
      </c>
      <c r="D19" s="70">
        <f>D18/D12/9*1000</f>
        <v>13027.391208305722</v>
      </c>
      <c r="E19" s="70">
        <v>13027.4</v>
      </c>
      <c r="F19" s="70">
        <f>F18/F12/9*1000</f>
        <v>13143.536963258079</v>
      </c>
      <c r="G19" s="61">
        <f t="shared" si="2"/>
        <v>100.89148228547585</v>
      </c>
      <c r="H19" s="62">
        <f t="shared" si="0"/>
        <v>100.89155037332654</v>
      </c>
      <c r="I19" s="63">
        <f t="shared" si="1"/>
        <v>700.5071898000184</v>
      </c>
    </row>
    <row r="20" spans="1:9" ht="26.25">
      <c r="A20" s="227">
        <v>4</v>
      </c>
      <c r="B20" s="50" t="s">
        <v>20</v>
      </c>
      <c r="C20" s="51">
        <v>20400</v>
      </c>
      <c r="D20" s="52">
        <v>165211</v>
      </c>
      <c r="E20" s="52">
        <v>165210</v>
      </c>
      <c r="F20" s="73">
        <v>165211</v>
      </c>
      <c r="G20" s="54">
        <f t="shared" si="2"/>
        <v>100.00060529023666</v>
      </c>
      <c r="H20" s="55">
        <f t="shared" si="0"/>
        <v>100</v>
      </c>
      <c r="I20" s="56">
        <f t="shared" si="1"/>
        <v>809.8578431372548</v>
      </c>
    </row>
    <row r="21" spans="1:9" ht="15.75" thickBot="1">
      <c r="A21" s="228"/>
      <c r="B21" s="74" t="s">
        <v>17</v>
      </c>
      <c r="C21" s="75">
        <f>C20/C7/9*1000</f>
        <v>1276.2762762762763</v>
      </c>
      <c r="D21" s="75">
        <v>12092.74</v>
      </c>
      <c r="E21" s="75">
        <f>E20/E7/9*1000</f>
        <v>12197.120708748615</v>
      </c>
      <c r="F21" s="75">
        <f>F20/F7/9*1000</f>
        <v>12197.19453672942</v>
      </c>
      <c r="G21" s="61">
        <f t="shared" si="2"/>
        <v>100.00060529023666</v>
      </c>
      <c r="H21" s="62">
        <f t="shared" si="0"/>
        <v>100.86377890146832</v>
      </c>
      <c r="I21" s="78">
        <f t="shared" si="1"/>
        <v>955.6860660543286</v>
      </c>
    </row>
    <row r="22" spans="1:9" ht="39">
      <c r="A22" s="227">
        <v>5</v>
      </c>
      <c r="B22" s="79" t="s">
        <v>18</v>
      </c>
      <c r="C22" s="51">
        <v>175</v>
      </c>
      <c r="D22" s="52">
        <v>60</v>
      </c>
      <c r="E22" s="52">
        <v>56</v>
      </c>
      <c r="F22" s="73">
        <v>60</v>
      </c>
      <c r="G22" s="54">
        <f t="shared" si="2"/>
        <v>107.14285714285714</v>
      </c>
      <c r="H22" s="55">
        <f t="shared" si="0"/>
        <v>100</v>
      </c>
      <c r="I22" s="80">
        <f t="shared" si="1"/>
        <v>34.285714285714285</v>
      </c>
    </row>
    <row r="23" spans="1:9" ht="27" thickBot="1">
      <c r="A23" s="228"/>
      <c r="B23" s="81" t="s">
        <v>21</v>
      </c>
      <c r="C23" s="70">
        <f>C22/C7*100</f>
        <v>9.853603603603604</v>
      </c>
      <c r="D23" s="70">
        <f>D22/D7*100</f>
        <v>3.9525691699604746</v>
      </c>
      <c r="E23" s="70">
        <v>3.5</v>
      </c>
      <c r="F23" s="70">
        <f>F22/F7*100</f>
        <v>3.9867109634551494</v>
      </c>
      <c r="G23" s="61">
        <f t="shared" si="2"/>
        <v>113.90602752728998</v>
      </c>
      <c r="H23" s="62">
        <f t="shared" si="0"/>
        <v>100.86378737541528</v>
      </c>
      <c r="I23" s="78">
        <f t="shared" si="1"/>
        <v>40.4594209776934</v>
      </c>
    </row>
    <row r="24" spans="1:9" ht="36.75" customHeight="1">
      <c r="A24" s="233">
        <v>6</v>
      </c>
      <c r="B24" s="98" t="s">
        <v>19</v>
      </c>
      <c r="C24" s="95"/>
      <c r="D24" s="96"/>
      <c r="E24" s="96"/>
      <c r="F24" s="95"/>
      <c r="G24" s="54"/>
      <c r="H24" s="55"/>
      <c r="I24" s="80"/>
    </row>
    <row r="25" spans="1:9" ht="15">
      <c r="A25" s="234"/>
      <c r="B25" s="9" t="s">
        <v>23</v>
      </c>
      <c r="C25" s="6">
        <v>0</v>
      </c>
      <c r="D25" s="10">
        <v>18</v>
      </c>
      <c r="E25" s="10">
        <v>18</v>
      </c>
      <c r="F25" s="13">
        <v>21</v>
      </c>
      <c r="G25" s="19">
        <f t="shared" si="2"/>
        <v>116.66666666666667</v>
      </c>
      <c r="H25" s="20">
        <f t="shared" si="0"/>
        <v>116.66666666666667</v>
      </c>
      <c r="I25" s="83" t="e">
        <f t="shared" si="1"/>
        <v>#DIV/0!</v>
      </c>
    </row>
    <row r="26" spans="1:9" ht="15">
      <c r="A26" s="234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34"/>
      <c r="B27" s="7" t="s">
        <v>158</v>
      </c>
      <c r="C27" s="6">
        <v>0</v>
      </c>
      <c r="D27" s="10">
        <v>0</v>
      </c>
      <c r="E27" s="10">
        <v>0</v>
      </c>
      <c r="F27" s="13">
        <v>0</v>
      </c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34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34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34"/>
      <c r="B30" s="7" t="s">
        <v>26</v>
      </c>
      <c r="C30" s="6">
        <v>0</v>
      </c>
      <c r="D30" s="10">
        <v>2.8</v>
      </c>
      <c r="E30" s="10">
        <v>2.8</v>
      </c>
      <c r="F30" s="13">
        <v>2.8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34"/>
      <c r="B31" s="8" t="s">
        <v>230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34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34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34"/>
      <c r="B34" s="28" t="s">
        <v>30</v>
      </c>
      <c r="C34" s="32">
        <f>SUM(C35:C43)</f>
        <v>0</v>
      </c>
      <c r="D34" s="32">
        <v>12306</v>
      </c>
      <c r="E34" s="32">
        <v>12306</v>
      </c>
      <c r="F34" s="32">
        <f>SUM(F35:F43)</f>
        <v>12306</v>
      </c>
      <c r="G34" s="19">
        <f t="shared" si="2"/>
        <v>100</v>
      </c>
      <c r="H34" s="20">
        <f t="shared" si="0"/>
        <v>100</v>
      </c>
      <c r="I34" s="83" t="e">
        <f t="shared" si="1"/>
        <v>#DIV/0!</v>
      </c>
    </row>
    <row r="35" spans="1:9" ht="15">
      <c r="A35" s="234"/>
      <c r="B35" s="7" t="s">
        <v>31</v>
      </c>
      <c r="C35" s="6">
        <v>0</v>
      </c>
      <c r="D35" s="6">
        <v>1386</v>
      </c>
      <c r="E35" s="10">
        <v>1386</v>
      </c>
      <c r="F35" s="10">
        <v>1386</v>
      </c>
      <c r="G35" s="19">
        <f t="shared" si="2"/>
        <v>100</v>
      </c>
      <c r="H35" s="20">
        <f t="shared" si="0"/>
        <v>100</v>
      </c>
      <c r="I35" s="83" t="e">
        <f t="shared" si="1"/>
        <v>#DIV/0!</v>
      </c>
    </row>
    <row r="36" spans="1:9" ht="15">
      <c r="A36" s="234"/>
      <c r="B36" s="7" t="s">
        <v>32</v>
      </c>
      <c r="C36" s="6"/>
      <c r="D36" s="6">
        <v>0</v>
      </c>
      <c r="E36" s="10"/>
      <c r="F36" s="6"/>
      <c r="G36" s="19">
        <v>1</v>
      </c>
      <c r="H36" s="20" t="e">
        <f t="shared" si="0"/>
        <v>#DIV/0!</v>
      </c>
      <c r="I36" s="83" t="e">
        <f t="shared" si="1"/>
        <v>#DIV/0!</v>
      </c>
    </row>
    <row r="37" spans="1:9" ht="15">
      <c r="A37" s="234"/>
      <c r="B37" s="7" t="s">
        <v>158</v>
      </c>
      <c r="C37" s="6">
        <v>0</v>
      </c>
      <c r="D37" s="6">
        <v>0</v>
      </c>
      <c r="E37" s="10">
        <v>0</v>
      </c>
      <c r="F37" s="6">
        <v>0</v>
      </c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34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34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34"/>
      <c r="B40" s="7" t="s">
        <v>35</v>
      </c>
      <c r="C40" s="6">
        <v>0</v>
      </c>
      <c r="D40" s="6">
        <v>10920</v>
      </c>
      <c r="E40" s="10">
        <v>10920</v>
      </c>
      <c r="F40" s="6">
        <v>10920</v>
      </c>
      <c r="G40" s="19">
        <f t="shared" si="2"/>
        <v>100</v>
      </c>
      <c r="H40" s="20">
        <f t="shared" si="0"/>
        <v>100</v>
      </c>
      <c r="I40" s="83" t="e">
        <f t="shared" si="1"/>
        <v>#DIV/0!</v>
      </c>
    </row>
    <row r="41" spans="1:9" ht="15">
      <c r="A41" s="234"/>
      <c r="B41" s="8" t="s">
        <v>173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34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34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34"/>
      <c r="B44" s="23" t="s">
        <v>39</v>
      </c>
      <c r="C44" s="32">
        <f>SUM(C45:C47)</f>
        <v>27652</v>
      </c>
      <c r="D44" s="32">
        <v>109769</v>
      </c>
      <c r="E44" s="32">
        <v>92260.2</v>
      </c>
      <c r="F44" s="32">
        <f>SUM(F45:F47)</f>
        <v>118797</v>
      </c>
      <c r="G44" s="19">
        <f t="shared" si="2"/>
        <v>128.76299856276054</v>
      </c>
      <c r="H44" s="20">
        <f t="shared" si="0"/>
        <v>108.22454427024024</v>
      </c>
      <c r="I44" s="83">
        <f t="shared" si="1"/>
        <v>429.61449443078254</v>
      </c>
    </row>
    <row r="45" spans="1:9" ht="15">
      <c r="A45" s="234"/>
      <c r="B45" s="7" t="s">
        <v>153</v>
      </c>
      <c r="C45" s="6">
        <v>1104</v>
      </c>
      <c r="D45" s="10">
        <v>0</v>
      </c>
      <c r="E45" s="10">
        <v>0</v>
      </c>
      <c r="F45" s="33"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34"/>
      <c r="B46" s="7" t="s">
        <v>40</v>
      </c>
      <c r="C46" s="6">
        <v>2973</v>
      </c>
      <c r="D46" s="10">
        <v>16134</v>
      </c>
      <c r="E46" s="10">
        <v>16065</v>
      </c>
      <c r="F46" s="33">
        <v>18811</v>
      </c>
      <c r="G46" s="19">
        <f t="shared" si="2"/>
        <v>117.09305944600061</v>
      </c>
      <c r="H46" s="20">
        <f t="shared" si="0"/>
        <v>116.59228957481096</v>
      </c>
      <c r="I46" s="83">
        <f t="shared" si="1"/>
        <v>632.7278842919609</v>
      </c>
    </row>
    <row r="47" spans="1:9" ht="15">
      <c r="A47" s="234"/>
      <c r="B47" s="7" t="s">
        <v>41</v>
      </c>
      <c r="C47" s="6">
        <v>23575</v>
      </c>
      <c r="D47" s="10">
        <v>93634.95</v>
      </c>
      <c r="E47" s="10">
        <v>76196</v>
      </c>
      <c r="F47" s="33">
        <v>99986</v>
      </c>
      <c r="G47" s="19">
        <f t="shared" si="2"/>
        <v>131.22211139692374</v>
      </c>
      <c r="H47" s="20">
        <f t="shared" si="0"/>
        <v>106.78277715746096</v>
      </c>
      <c r="I47" s="83">
        <f t="shared" si="1"/>
        <v>424.11876988335104</v>
      </c>
    </row>
    <row r="48" spans="1:9" ht="15">
      <c r="A48" s="234"/>
      <c r="B48" s="27" t="s">
        <v>42</v>
      </c>
      <c r="C48" s="32">
        <f>C44+C34</f>
        <v>27652</v>
      </c>
      <c r="D48" s="32">
        <v>122075</v>
      </c>
      <c r="E48" s="32">
        <v>104565</v>
      </c>
      <c r="F48" s="32">
        <f>F44+F34</f>
        <v>131103</v>
      </c>
      <c r="G48" s="19">
        <f t="shared" si="2"/>
        <v>125.3794290632621</v>
      </c>
      <c r="H48" s="20">
        <f t="shared" si="0"/>
        <v>107.3954536145812</v>
      </c>
      <c r="I48" s="83">
        <f t="shared" si="1"/>
        <v>474.11760451323596</v>
      </c>
    </row>
    <row r="49" spans="1:9" ht="15">
      <c r="A49" s="234"/>
      <c r="B49" s="28" t="s">
        <v>17</v>
      </c>
      <c r="C49" s="21">
        <f>C48/C7/9*1000</f>
        <v>1729.97997997998</v>
      </c>
      <c r="D49" s="21">
        <f>D48/D7/9*1000</f>
        <v>8935.36817449861</v>
      </c>
      <c r="E49" s="21">
        <v>6990</v>
      </c>
      <c r="F49" s="21">
        <f>F48/F7/9*1000</f>
        <v>9679.06976744186</v>
      </c>
      <c r="G49" s="19">
        <f t="shared" si="2"/>
        <v>138.47023987756597</v>
      </c>
      <c r="H49" s="20">
        <f t="shared" si="0"/>
        <v>108.32312198467393</v>
      </c>
      <c r="I49" s="83">
        <f t="shared" si="1"/>
        <v>559.4902761564831</v>
      </c>
    </row>
    <row r="50" spans="1:9" ht="15">
      <c r="A50" s="234"/>
      <c r="B50" s="39" t="s">
        <v>108</v>
      </c>
      <c r="C50" s="43"/>
      <c r="D50" s="44">
        <v>31177.5</v>
      </c>
      <c r="E50" s="44">
        <v>31175</v>
      </c>
      <c r="F50" s="45">
        <v>33576</v>
      </c>
      <c r="G50" s="19">
        <f>F50/E50*100</f>
        <v>107.70168404170009</v>
      </c>
      <c r="H50" s="20">
        <f>F50/D50*100</f>
        <v>107.69304787106087</v>
      </c>
      <c r="I50" s="83" t="e">
        <f>F50/C50*100</f>
        <v>#DIV/0!</v>
      </c>
    </row>
    <row r="51" spans="1:9" ht="15.75" thickBot="1">
      <c r="A51" s="235"/>
      <c r="B51" s="84" t="s">
        <v>109</v>
      </c>
      <c r="C51" s="85"/>
      <c r="D51" s="86">
        <v>33388.8</v>
      </c>
      <c r="E51" s="86">
        <v>33400</v>
      </c>
      <c r="F51" s="87">
        <v>36418</v>
      </c>
      <c r="G51" s="61">
        <f>F51/E51*100</f>
        <v>109.03592814371257</v>
      </c>
      <c r="H51" s="62">
        <f>F51/D51*100</f>
        <v>109.07250335441825</v>
      </c>
      <c r="I51" s="78" t="e">
        <f>F51/C51*100</f>
        <v>#DIV/0!</v>
      </c>
    </row>
    <row r="52" spans="1:9" ht="26.25">
      <c r="A52" s="227">
        <v>7</v>
      </c>
      <c r="B52" s="88" t="s">
        <v>43</v>
      </c>
      <c r="C52" s="89">
        <f>C48/C53</f>
        <v>263.35238095238094</v>
      </c>
      <c r="D52" s="89">
        <v>567.8</v>
      </c>
      <c r="E52" s="89">
        <v>481</v>
      </c>
      <c r="F52" s="89">
        <f>F48/F53</f>
        <v>609.7813953488372</v>
      </c>
      <c r="G52" s="54">
        <f t="shared" si="2"/>
        <v>126.77367886670213</v>
      </c>
      <c r="H52" s="55">
        <f t="shared" si="0"/>
        <v>107.39369414386005</v>
      </c>
      <c r="I52" s="80">
        <f t="shared" si="1"/>
        <v>231.5458068553013</v>
      </c>
    </row>
    <row r="53" spans="1:9" ht="52.5" thickBot="1">
      <c r="A53" s="228"/>
      <c r="B53" s="92" t="s">
        <v>44</v>
      </c>
      <c r="C53" s="59">
        <v>105</v>
      </c>
      <c r="D53" s="60">
        <v>215</v>
      </c>
      <c r="E53" s="60">
        <v>215</v>
      </c>
      <c r="F53" s="60">
        <v>215</v>
      </c>
      <c r="G53" s="61">
        <f t="shared" si="2"/>
        <v>100</v>
      </c>
      <c r="H53" s="62">
        <f t="shared" si="0"/>
        <v>100</v>
      </c>
      <c r="I53" s="78">
        <f t="shared" si="1"/>
        <v>204.76190476190476</v>
      </c>
    </row>
    <row r="54" spans="1:9" ht="15">
      <c r="A54" s="227">
        <v>8</v>
      </c>
      <c r="B54" s="93" t="s">
        <v>45</v>
      </c>
      <c r="C54" s="51">
        <v>3920</v>
      </c>
      <c r="D54" s="52">
        <v>93270</v>
      </c>
      <c r="E54" s="52">
        <v>93270</v>
      </c>
      <c r="F54" s="52">
        <v>93270</v>
      </c>
      <c r="G54" s="54">
        <f t="shared" si="2"/>
        <v>100</v>
      </c>
      <c r="H54" s="55">
        <f t="shared" si="0"/>
        <v>100</v>
      </c>
      <c r="I54" s="80">
        <f t="shared" si="1"/>
        <v>2379.3367346938776</v>
      </c>
    </row>
    <row r="55" spans="1:9" ht="15.75" thickBot="1">
      <c r="A55" s="228"/>
      <c r="B55" s="74" t="s">
        <v>17</v>
      </c>
      <c r="C55" s="70">
        <f>C54/C7/9*1000</f>
        <v>245.24524524524526</v>
      </c>
      <c r="D55" s="70">
        <f>D54/D7/9*1000</f>
        <v>6826.965305226175</v>
      </c>
      <c r="E55" s="70">
        <f>E54/E7/9*1000</f>
        <v>6885.9357696567</v>
      </c>
      <c r="F55" s="70">
        <f>F54/F7/9*1000</f>
        <v>6885.9357696567</v>
      </c>
      <c r="G55" s="61">
        <f t="shared" si="2"/>
        <v>100</v>
      </c>
      <c r="H55" s="62">
        <f t="shared" si="0"/>
        <v>100.86378737541528</v>
      </c>
      <c r="I55" s="78">
        <f t="shared" si="1"/>
        <v>2807.775442402875</v>
      </c>
    </row>
    <row r="56" spans="1:9" ht="15">
      <c r="A56" s="227">
        <v>9</v>
      </c>
      <c r="B56" s="94" t="s">
        <v>46</v>
      </c>
      <c r="C56" s="95">
        <f>C58+C66+C67+C68+C69+C72+C73+C74+C75+C76+C77+C78</f>
        <v>657.15</v>
      </c>
      <c r="D56" s="95">
        <v>12745.01</v>
      </c>
      <c r="E56" s="95">
        <f>E58+E66+E67+E68+E69+E72+E73+E74+E75+E76+E77+E78</f>
        <v>12816</v>
      </c>
      <c r="F56" s="95">
        <f>F58+F66+F67+F68+F69+F72+F73+F74+F75+F76+F77+F78</f>
        <v>13150.37</v>
      </c>
      <c r="G56" s="54">
        <f t="shared" si="2"/>
        <v>102.60900436953808</v>
      </c>
      <c r="H56" s="55">
        <f t="shared" si="0"/>
        <v>103.18053889326097</v>
      </c>
      <c r="I56" s="80">
        <f t="shared" si="1"/>
        <v>2001.1215095488094</v>
      </c>
    </row>
    <row r="57" spans="1:9" ht="15">
      <c r="A57" s="229"/>
      <c r="B57" s="28" t="s">
        <v>17</v>
      </c>
      <c r="C57" s="21">
        <f>C56/C7*1000/9</f>
        <v>41.112987987987985</v>
      </c>
      <c r="D57" s="21">
        <f>D56/D7*1000/9</f>
        <v>932.8802517932953</v>
      </c>
      <c r="E57" s="21">
        <f>E56/E7*1000/9</f>
        <v>946.1794019933556</v>
      </c>
      <c r="F57" s="21">
        <f>F56/F7*1000/9</f>
        <v>970.8652639350316</v>
      </c>
      <c r="G57" s="19">
        <f t="shared" si="2"/>
        <v>102.6090043695381</v>
      </c>
      <c r="H57" s="20">
        <f t="shared" si="0"/>
        <v>104.07179936210645</v>
      </c>
      <c r="I57" s="83">
        <f t="shared" si="1"/>
        <v>2361.4563461519515</v>
      </c>
    </row>
    <row r="58" spans="1:9" ht="15">
      <c r="A58" s="229"/>
      <c r="B58" s="28" t="s">
        <v>47</v>
      </c>
      <c r="C58" s="32">
        <f>SUM(C59:C65)</f>
        <v>0</v>
      </c>
      <c r="D58" s="32">
        <v>33</v>
      </c>
      <c r="E58" s="32">
        <v>33</v>
      </c>
      <c r="F58" s="32">
        <v>33</v>
      </c>
      <c r="G58" s="19">
        <f t="shared" si="2"/>
        <v>100</v>
      </c>
      <c r="H58" s="20">
        <f t="shared" si="0"/>
        <v>100</v>
      </c>
      <c r="I58" s="83" t="e">
        <f t="shared" si="1"/>
        <v>#DIV/0!</v>
      </c>
    </row>
    <row r="59" spans="1:9" ht="15">
      <c r="A59" s="229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29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29"/>
      <c r="B61" s="7" t="s">
        <v>50</v>
      </c>
      <c r="C61" s="6">
        <v>0</v>
      </c>
      <c r="D61" s="6">
        <v>33</v>
      </c>
      <c r="E61" s="10">
        <v>33</v>
      </c>
      <c r="F61" s="6">
        <v>33</v>
      </c>
      <c r="G61" s="19">
        <f t="shared" si="2"/>
        <v>100</v>
      </c>
      <c r="H61" s="20">
        <f t="shared" si="0"/>
        <v>100</v>
      </c>
      <c r="I61" s="83" t="e">
        <f t="shared" si="1"/>
        <v>#DIV/0!</v>
      </c>
    </row>
    <row r="62" spans="1:9" ht="15">
      <c r="A62" s="229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29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29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29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29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29"/>
      <c r="B67" s="7" t="s">
        <v>56</v>
      </c>
      <c r="C67" s="6">
        <v>220</v>
      </c>
      <c r="D67" s="10">
        <v>2950</v>
      </c>
      <c r="E67" s="10">
        <v>2964</v>
      </c>
      <c r="F67" s="13">
        <v>3150</v>
      </c>
      <c r="G67" s="19">
        <f t="shared" si="2"/>
        <v>106.27530364372471</v>
      </c>
      <c r="H67" s="20">
        <f t="shared" si="0"/>
        <v>106.77966101694916</v>
      </c>
      <c r="I67" s="83">
        <f t="shared" si="1"/>
        <v>1431.8181818181818</v>
      </c>
    </row>
    <row r="68" spans="1:9" ht="15">
      <c r="A68" s="229"/>
      <c r="B68" s="7" t="s">
        <v>57</v>
      </c>
      <c r="C68" s="6">
        <v>0</v>
      </c>
      <c r="D68" s="10">
        <v>1944</v>
      </c>
      <c r="E68" s="10">
        <v>1944</v>
      </c>
      <c r="F68" s="13">
        <v>1944</v>
      </c>
      <c r="G68" s="19">
        <f t="shared" si="2"/>
        <v>100</v>
      </c>
      <c r="H68" s="20">
        <f t="shared" si="0"/>
        <v>100</v>
      </c>
      <c r="I68" s="83" t="e">
        <f t="shared" si="1"/>
        <v>#DIV/0!</v>
      </c>
    </row>
    <row r="69" spans="1:9" ht="15">
      <c r="A69" s="229"/>
      <c r="B69" s="28" t="s">
        <v>58</v>
      </c>
      <c r="C69" s="32">
        <f>C70+C71</f>
        <v>350</v>
      </c>
      <c r="D69" s="32">
        <v>6326</v>
      </c>
      <c r="E69" s="32">
        <v>6327</v>
      </c>
      <c r="F69" s="32">
        <f>F70+F71</f>
        <v>6330</v>
      </c>
      <c r="G69" s="19">
        <f t="shared" si="2"/>
        <v>100.04741583688951</v>
      </c>
      <c r="H69" s="20">
        <f t="shared" si="0"/>
        <v>100.06323110970598</v>
      </c>
      <c r="I69" s="83">
        <f t="shared" si="1"/>
        <v>1808.5714285714284</v>
      </c>
    </row>
    <row r="70" spans="1:9" ht="15">
      <c r="A70" s="229"/>
      <c r="B70" s="7" t="s">
        <v>59</v>
      </c>
      <c r="C70" s="6">
        <v>180</v>
      </c>
      <c r="D70" s="10">
        <v>2937</v>
      </c>
      <c r="E70" s="10">
        <v>2937</v>
      </c>
      <c r="F70" s="13">
        <v>2940</v>
      </c>
      <c r="G70" s="19">
        <f t="shared" si="2"/>
        <v>100.10214504596526</v>
      </c>
      <c r="H70" s="20">
        <f t="shared" si="0"/>
        <v>100.10214504596526</v>
      </c>
      <c r="I70" s="83">
        <f t="shared" si="1"/>
        <v>1633.3333333333333</v>
      </c>
    </row>
    <row r="71" spans="1:9" ht="15">
      <c r="A71" s="229"/>
      <c r="B71" s="7" t="s">
        <v>60</v>
      </c>
      <c r="C71" s="6">
        <v>170</v>
      </c>
      <c r="D71" s="15">
        <v>3389</v>
      </c>
      <c r="E71" s="10">
        <v>3390</v>
      </c>
      <c r="F71" s="13">
        <v>3390</v>
      </c>
      <c r="G71" s="19">
        <f t="shared" si="2"/>
        <v>100</v>
      </c>
      <c r="H71" s="20">
        <f t="shared" si="0"/>
        <v>100.02950722927118</v>
      </c>
      <c r="I71" s="83">
        <f t="shared" si="1"/>
        <v>1994.1176470588236</v>
      </c>
    </row>
    <row r="72" spans="1:9" ht="15">
      <c r="A72" s="229"/>
      <c r="B72" s="7" t="s">
        <v>61</v>
      </c>
      <c r="C72" s="6">
        <v>10</v>
      </c>
      <c r="D72" s="10">
        <v>29.5</v>
      </c>
      <c r="E72" s="10">
        <v>30</v>
      </c>
      <c r="F72" s="204">
        <v>24.27</v>
      </c>
      <c r="G72" s="19">
        <f t="shared" si="2"/>
        <v>80.89999999999999</v>
      </c>
      <c r="H72" s="20">
        <f t="shared" si="0"/>
        <v>82.27118644067797</v>
      </c>
      <c r="I72" s="83">
        <f t="shared" si="1"/>
        <v>242.70000000000002</v>
      </c>
    </row>
    <row r="73" spans="1:9" ht="15">
      <c r="A73" s="229"/>
      <c r="B73" s="7" t="s">
        <v>62</v>
      </c>
      <c r="C73" s="6">
        <v>15</v>
      </c>
      <c r="D73" s="10">
        <v>115</v>
      </c>
      <c r="E73" s="10">
        <v>117</v>
      </c>
      <c r="F73" s="13">
        <v>125</v>
      </c>
      <c r="G73" s="19">
        <f t="shared" si="2"/>
        <v>106.83760683760684</v>
      </c>
      <c r="H73" s="20">
        <f t="shared" si="0"/>
        <v>108.69565217391303</v>
      </c>
      <c r="I73" s="83">
        <f t="shared" si="1"/>
        <v>833.3333333333334</v>
      </c>
    </row>
    <row r="74" spans="1:9" ht="15">
      <c r="A74" s="229"/>
      <c r="B74" s="7" t="s">
        <v>63</v>
      </c>
      <c r="C74" s="6">
        <v>8</v>
      </c>
      <c r="D74" s="10">
        <v>165</v>
      </c>
      <c r="E74" s="10">
        <v>165</v>
      </c>
      <c r="F74" s="10">
        <v>178</v>
      </c>
      <c r="G74" s="19">
        <f t="shared" si="2"/>
        <v>107.87878787878789</v>
      </c>
      <c r="H74" s="20">
        <f t="shared" si="0"/>
        <v>107.87878787878789</v>
      </c>
      <c r="I74" s="83">
        <f t="shared" si="1"/>
        <v>2225</v>
      </c>
    </row>
    <row r="75" spans="1:9" ht="15">
      <c r="A75" s="229"/>
      <c r="B75" s="7" t="s">
        <v>64</v>
      </c>
      <c r="C75" s="6">
        <v>54.15</v>
      </c>
      <c r="D75" s="10">
        <v>247.51</v>
      </c>
      <c r="E75" s="10">
        <v>297</v>
      </c>
      <c r="F75" s="204">
        <v>286.1</v>
      </c>
      <c r="G75" s="19">
        <f t="shared" si="2"/>
        <v>96.32996632996634</v>
      </c>
      <c r="H75" s="20">
        <f aca="true" t="shared" si="3" ref="H75:H119">F75/D75*100</f>
        <v>115.59128924083876</v>
      </c>
      <c r="I75" s="83">
        <f aca="true" t="shared" si="4" ref="I75:I119">F75/C75*100</f>
        <v>528.3471837488459</v>
      </c>
    </row>
    <row r="76" spans="1:9" ht="15">
      <c r="A76" s="229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29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28"/>
      <c r="B78" s="58" t="s">
        <v>159</v>
      </c>
      <c r="C78" s="59">
        <v>0</v>
      </c>
      <c r="D78" s="60">
        <v>935</v>
      </c>
      <c r="E78" s="60">
        <v>939</v>
      </c>
      <c r="F78" s="59">
        <v>1080</v>
      </c>
      <c r="G78" s="61">
        <f t="shared" si="5"/>
        <v>115.01597444089458</v>
      </c>
      <c r="H78" s="62">
        <f t="shared" si="3"/>
        <v>115.50802139037432</v>
      </c>
      <c r="I78" s="78" t="e">
        <f t="shared" si="4"/>
        <v>#DIV/0!</v>
      </c>
    </row>
    <row r="79" spans="1:10" ht="39">
      <c r="A79" s="230">
        <v>10</v>
      </c>
      <c r="B79" s="98" t="s">
        <v>67</v>
      </c>
      <c r="C79" s="95">
        <f>C80+C81</f>
        <v>550</v>
      </c>
      <c r="D79" s="95">
        <v>8496.29</v>
      </c>
      <c r="E79" s="95">
        <v>4000</v>
      </c>
      <c r="F79" s="95">
        <v>6459</v>
      </c>
      <c r="G79" s="54">
        <f t="shared" si="5"/>
        <v>161.475</v>
      </c>
      <c r="H79" s="55">
        <f t="shared" si="3"/>
        <v>76.02141640645505</v>
      </c>
      <c r="I79" s="80">
        <f t="shared" si="4"/>
        <v>1174.3636363636365</v>
      </c>
      <c r="J79" s="3"/>
    </row>
    <row r="80" spans="1:10" ht="15">
      <c r="A80" s="231"/>
      <c r="B80" s="7" t="s">
        <v>68</v>
      </c>
      <c r="C80" s="6"/>
      <c r="D80" s="10">
        <v>4426.29</v>
      </c>
      <c r="E80" s="10">
        <v>2300</v>
      </c>
      <c r="F80" s="16">
        <v>4006</v>
      </c>
      <c r="G80" s="19">
        <f t="shared" si="5"/>
        <v>174.17391304347828</v>
      </c>
      <c r="H80" s="20">
        <f t="shared" si="3"/>
        <v>90.5046890285092</v>
      </c>
      <c r="I80" s="83" t="e">
        <f t="shared" si="4"/>
        <v>#DIV/0!</v>
      </c>
      <c r="J80" s="3"/>
    </row>
    <row r="81" spans="1:10" ht="15">
      <c r="A81" s="231"/>
      <c r="B81" s="5" t="s">
        <v>69</v>
      </c>
      <c r="C81" s="6">
        <v>550</v>
      </c>
      <c r="D81" s="10">
        <v>4070</v>
      </c>
      <c r="E81" s="10">
        <v>1700</v>
      </c>
      <c r="F81" s="16">
        <v>2453</v>
      </c>
      <c r="G81" s="19">
        <f t="shared" si="5"/>
        <v>144.2941176470588</v>
      </c>
      <c r="H81" s="20">
        <f t="shared" si="3"/>
        <v>60.27027027027027</v>
      </c>
      <c r="I81" s="83">
        <f t="shared" si="4"/>
        <v>446</v>
      </c>
      <c r="J81" s="3"/>
    </row>
    <row r="82" spans="1:10" ht="39.75" thickBot="1">
      <c r="A82" s="232"/>
      <c r="B82" s="92" t="s">
        <v>70</v>
      </c>
      <c r="C82" s="59">
        <v>0</v>
      </c>
      <c r="D82" s="60">
        <v>96</v>
      </c>
      <c r="E82" s="60">
        <v>0</v>
      </c>
      <c r="F82" s="214">
        <v>99.4</v>
      </c>
      <c r="G82" s="61" t="e">
        <f t="shared" si="5"/>
        <v>#DIV/0!</v>
      </c>
      <c r="H82" s="62">
        <f t="shared" si="3"/>
        <v>103.54166666666667</v>
      </c>
      <c r="I82" s="78" t="e">
        <f t="shared" si="4"/>
        <v>#DIV/0!</v>
      </c>
      <c r="J82" s="3" t="s">
        <v>229</v>
      </c>
    </row>
    <row r="83" spans="1:10" ht="15">
      <c r="A83" s="230">
        <v>11</v>
      </c>
      <c r="B83" s="64" t="s">
        <v>71</v>
      </c>
      <c r="C83" s="64">
        <v>22000</v>
      </c>
      <c r="D83" s="93">
        <v>33525</v>
      </c>
      <c r="E83" s="93">
        <v>33525</v>
      </c>
      <c r="F83" s="93">
        <v>33525</v>
      </c>
      <c r="G83" s="54">
        <f t="shared" si="5"/>
        <v>100</v>
      </c>
      <c r="H83" s="55">
        <f t="shared" si="3"/>
        <v>100</v>
      </c>
      <c r="I83" s="80">
        <f t="shared" si="4"/>
        <v>152.38636363636365</v>
      </c>
      <c r="J83" s="3"/>
    </row>
    <row r="84" spans="1:10" ht="26.25">
      <c r="A84" s="231"/>
      <c r="B84" s="23" t="s">
        <v>72</v>
      </c>
      <c r="C84" s="34">
        <f>C83/C7</f>
        <v>12.387387387387387</v>
      </c>
      <c r="D84" s="34">
        <f>D83/D7</f>
        <v>22.08498023715415</v>
      </c>
      <c r="E84" s="34">
        <f>E83/E7</f>
        <v>22.27574750830565</v>
      </c>
      <c r="F84" s="34">
        <f>F83/F7</f>
        <v>22.27574750830565</v>
      </c>
      <c r="G84" s="19">
        <f t="shared" si="5"/>
        <v>100</v>
      </c>
      <c r="H84" s="20">
        <f t="shared" si="3"/>
        <v>100.8637873754153</v>
      </c>
      <c r="I84" s="83">
        <f t="shared" si="4"/>
        <v>179.8260344306856</v>
      </c>
      <c r="J84" s="3"/>
    </row>
    <row r="85" spans="1:10" ht="52.5" thickBot="1">
      <c r="A85" s="232"/>
      <c r="B85" s="81" t="s">
        <v>73</v>
      </c>
      <c r="C85" s="70">
        <f>C82/C83*100</f>
        <v>0</v>
      </c>
      <c r="D85" s="70">
        <f>D82/D83*100</f>
        <v>0.28635346756152125</v>
      </c>
      <c r="E85" s="70">
        <v>0.27</v>
      </c>
      <c r="F85" s="70">
        <f>F82/F83*100</f>
        <v>0.2964951528709918</v>
      </c>
      <c r="G85" s="61">
        <f t="shared" si="5"/>
        <v>109.81301958184882</v>
      </c>
      <c r="H85" s="62">
        <f t="shared" si="3"/>
        <v>103.54166666666667</v>
      </c>
      <c r="I85" s="78" t="e">
        <f t="shared" si="4"/>
        <v>#DIV/0!</v>
      </c>
      <c r="J85" s="3"/>
    </row>
    <row r="86" spans="1:10" ht="26.25">
      <c r="A86" s="230">
        <v>12</v>
      </c>
      <c r="B86" s="79" t="s">
        <v>74</v>
      </c>
      <c r="C86" s="51">
        <v>25</v>
      </c>
      <c r="D86" s="52">
        <v>5</v>
      </c>
      <c r="E86" s="52">
        <v>2</v>
      </c>
      <c r="F86" s="103">
        <v>0</v>
      </c>
      <c r="G86" s="54">
        <f t="shared" si="5"/>
        <v>0</v>
      </c>
      <c r="H86" s="55">
        <f t="shared" si="3"/>
        <v>0</v>
      </c>
      <c r="I86" s="80">
        <f t="shared" si="4"/>
        <v>0</v>
      </c>
      <c r="J86" s="3"/>
    </row>
    <row r="87" spans="1:10" ht="27" thickBot="1">
      <c r="A87" s="232"/>
      <c r="B87" s="81" t="s">
        <v>75</v>
      </c>
      <c r="C87" s="75">
        <f>C86*1000/C7</f>
        <v>14.076576576576576</v>
      </c>
      <c r="D87" s="75">
        <v>3.29</v>
      </c>
      <c r="E87" s="75">
        <f>E86*1000/E7</f>
        <v>1.3289036544850499</v>
      </c>
      <c r="F87" s="75">
        <f>F86*1000/F7</f>
        <v>0</v>
      </c>
      <c r="G87" s="61">
        <f t="shared" si="5"/>
        <v>0</v>
      </c>
      <c r="H87" s="62">
        <f t="shared" si="3"/>
        <v>0</v>
      </c>
      <c r="I87" s="78">
        <f t="shared" si="4"/>
        <v>0</v>
      </c>
      <c r="J87" s="3"/>
    </row>
    <row r="88" spans="1:10" ht="26.25">
      <c r="A88" s="230">
        <v>13</v>
      </c>
      <c r="B88" s="79" t="s">
        <v>76</v>
      </c>
      <c r="C88" s="51">
        <v>7</v>
      </c>
      <c r="D88" s="52">
        <v>28</v>
      </c>
      <c r="E88" s="52">
        <v>24</v>
      </c>
      <c r="F88" s="52">
        <v>27</v>
      </c>
      <c r="G88" s="54">
        <f t="shared" si="5"/>
        <v>112.5</v>
      </c>
      <c r="H88" s="55">
        <f t="shared" si="3"/>
        <v>96.42857142857143</v>
      </c>
      <c r="I88" s="80">
        <f t="shared" si="4"/>
        <v>385.7142857142857</v>
      </c>
      <c r="J88" s="3"/>
    </row>
    <row r="89" spans="1:10" ht="26.25">
      <c r="A89" s="231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32"/>
      <c r="B90" s="81" t="s">
        <v>78</v>
      </c>
      <c r="C90" s="188">
        <f>(C88+C89)*1000/C7</f>
        <v>3.9414414414414414</v>
      </c>
      <c r="D90" s="188">
        <f>(D88+D89)*1000/D7</f>
        <v>18.44532279314888</v>
      </c>
      <c r="E90" s="188">
        <f>(E88+E89)*1000/E7</f>
        <v>15.946843853820598</v>
      </c>
      <c r="F90" s="188">
        <f>(F88+F89)*1000/F7</f>
        <v>17.940199335548172</v>
      </c>
      <c r="G90" s="61">
        <f t="shared" si="5"/>
        <v>112.5</v>
      </c>
      <c r="H90" s="62">
        <f t="shared" si="3"/>
        <v>97.26150925486475</v>
      </c>
      <c r="I90" s="78">
        <f t="shared" si="4"/>
        <v>455.1684859990508</v>
      </c>
      <c r="J90" s="3"/>
    </row>
    <row r="91" spans="1:10" ht="50.25" customHeight="1">
      <c r="A91" s="230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32"/>
      <c r="B92" s="81" t="s">
        <v>80</v>
      </c>
      <c r="C92" s="104">
        <f>C91/C7*100</f>
        <v>0</v>
      </c>
      <c r="D92" s="188">
        <f>D91/D7*100</f>
        <v>59.28853754940712</v>
      </c>
      <c r="E92" s="188">
        <v>56</v>
      </c>
      <c r="F92" s="188">
        <f>F91/F7*100</f>
        <v>59.800664451827245</v>
      </c>
      <c r="G92" s="61">
        <f t="shared" si="5"/>
        <v>106.78690080683437</v>
      </c>
      <c r="H92" s="62">
        <f t="shared" si="3"/>
        <v>100.86378737541528</v>
      </c>
      <c r="I92" s="78" t="e">
        <f t="shared" si="4"/>
        <v>#DIV/0!</v>
      </c>
      <c r="J92" s="3"/>
    </row>
    <row r="93" spans="1:10" ht="15">
      <c r="A93" s="230">
        <v>15</v>
      </c>
      <c r="B93" s="64" t="s">
        <v>81</v>
      </c>
      <c r="C93" s="51">
        <v>20</v>
      </c>
      <c r="D93" s="52">
        <v>25</v>
      </c>
      <c r="E93" s="168">
        <v>3</v>
      </c>
      <c r="F93" s="209">
        <v>20</v>
      </c>
      <c r="G93" s="54">
        <f t="shared" si="5"/>
        <v>666.6666666666667</v>
      </c>
      <c r="H93" s="55">
        <f t="shared" si="3"/>
        <v>80</v>
      </c>
      <c r="I93" s="80">
        <f t="shared" si="4"/>
        <v>100</v>
      </c>
      <c r="J93" s="3"/>
    </row>
    <row r="94" spans="1:10" ht="15">
      <c r="A94" s="231"/>
      <c r="B94" s="7" t="s">
        <v>82</v>
      </c>
      <c r="C94" s="6">
        <v>16</v>
      </c>
      <c r="D94" s="10">
        <v>15</v>
      </c>
      <c r="E94" s="169">
        <v>2</v>
      </c>
      <c r="F94" s="203">
        <v>11</v>
      </c>
      <c r="G94" s="19">
        <f t="shared" si="5"/>
        <v>550</v>
      </c>
      <c r="H94" s="20">
        <f t="shared" si="3"/>
        <v>73.33333333333333</v>
      </c>
      <c r="I94" s="83">
        <f t="shared" si="4"/>
        <v>68.75</v>
      </c>
      <c r="J94" s="3"/>
    </row>
    <row r="95" spans="1:10" ht="15">
      <c r="A95" s="231"/>
      <c r="B95" s="28" t="s">
        <v>83</v>
      </c>
      <c r="C95" s="24">
        <f>C94/C93</f>
        <v>0.8</v>
      </c>
      <c r="D95" s="25">
        <v>0.6538</v>
      </c>
      <c r="E95" s="25">
        <v>0.6</v>
      </c>
      <c r="F95" s="25">
        <v>0.6538461538461539</v>
      </c>
      <c r="G95" s="19">
        <f t="shared" si="5"/>
        <v>108.97435897435899</v>
      </c>
      <c r="H95" s="20">
        <f t="shared" si="3"/>
        <v>100.00705932183448</v>
      </c>
      <c r="I95" s="83">
        <f t="shared" si="4"/>
        <v>81.73076923076923</v>
      </c>
      <c r="J95" s="3"/>
    </row>
    <row r="96" spans="1:10" ht="39">
      <c r="A96" s="231"/>
      <c r="B96" s="8" t="s">
        <v>84</v>
      </c>
      <c r="C96" s="6">
        <v>0</v>
      </c>
      <c r="D96" s="10">
        <v>0</v>
      </c>
      <c r="E96" s="169">
        <v>0</v>
      </c>
      <c r="F96" s="212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31"/>
      <c r="B97" s="23" t="s">
        <v>85</v>
      </c>
      <c r="C97" s="24">
        <f>C96/C93</f>
        <v>0</v>
      </c>
      <c r="D97" s="24">
        <f>D96/D93</f>
        <v>0</v>
      </c>
      <c r="E97" s="24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31"/>
      <c r="B98" s="30" t="s">
        <v>86</v>
      </c>
      <c r="C98" s="38">
        <f>C93*100000/C7</f>
        <v>1126.126126126126</v>
      </c>
      <c r="D98" s="38">
        <f>D93*100000/D7</f>
        <v>1646.9038208168643</v>
      </c>
      <c r="E98" s="38">
        <v>1234</v>
      </c>
      <c r="F98" s="38">
        <f>F93*100000/F7</f>
        <v>1328.9036544850499</v>
      </c>
      <c r="G98" s="19">
        <f t="shared" si="5"/>
        <v>107.69073375081442</v>
      </c>
      <c r="H98" s="20">
        <f t="shared" si="3"/>
        <v>80.69102990033224</v>
      </c>
      <c r="I98" s="83">
        <f t="shared" si="4"/>
        <v>118.00664451827242</v>
      </c>
      <c r="J98" s="3"/>
    </row>
    <row r="99" spans="1:10" ht="15.75" thickBot="1">
      <c r="A99" s="232"/>
      <c r="B99" s="58" t="s">
        <v>87</v>
      </c>
      <c r="C99" s="59">
        <v>0</v>
      </c>
      <c r="D99" s="60">
        <v>0</v>
      </c>
      <c r="E99" s="171">
        <v>0</v>
      </c>
      <c r="F99" s="210">
        <v>1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150</v>
      </c>
      <c r="D100" s="109">
        <v>250.8</v>
      </c>
      <c r="E100" s="195">
        <v>331.6</v>
      </c>
      <c r="F100" s="213">
        <v>340.05</v>
      </c>
      <c r="G100" s="110">
        <f t="shared" si="5"/>
        <v>102.54825090470445</v>
      </c>
      <c r="H100" s="111">
        <f t="shared" si="3"/>
        <v>135.58612440191388</v>
      </c>
      <c r="I100" s="112">
        <f t="shared" si="4"/>
        <v>226.7</v>
      </c>
      <c r="J100" s="3"/>
    </row>
    <row r="101" spans="1:10" ht="42.75" customHeight="1">
      <c r="A101" s="230">
        <v>17</v>
      </c>
      <c r="B101" s="79" t="s">
        <v>89</v>
      </c>
      <c r="C101" s="51">
        <v>0</v>
      </c>
      <c r="D101" s="52">
        <v>1691.4</v>
      </c>
      <c r="E101" s="52">
        <v>1573.7</v>
      </c>
      <c r="F101" s="206">
        <v>1573.7</v>
      </c>
      <c r="G101" s="54">
        <f t="shared" si="5"/>
        <v>100</v>
      </c>
      <c r="H101" s="55">
        <f t="shared" si="3"/>
        <v>93.04126758897954</v>
      </c>
      <c r="I101" s="80" t="e">
        <f t="shared" si="4"/>
        <v>#DIV/0!</v>
      </c>
      <c r="J101" s="3"/>
    </row>
    <row r="102" spans="1:10" ht="39" customHeight="1">
      <c r="A102" s="231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32"/>
      <c r="B103" s="81" t="s">
        <v>91</v>
      </c>
      <c r="C103" s="66" t="e">
        <f>C102/C101</f>
        <v>#DIV/0!</v>
      </c>
      <c r="D103" s="66">
        <f>D102/D101</f>
        <v>0</v>
      </c>
      <c r="E103" s="66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30">
        <v>18</v>
      </c>
      <c r="B104" s="79" t="s">
        <v>92</v>
      </c>
      <c r="C104" s="51">
        <v>970</v>
      </c>
      <c r="D104" s="52">
        <v>1518</v>
      </c>
      <c r="E104" s="52">
        <v>1505</v>
      </c>
      <c r="F104" s="246">
        <v>1049</v>
      </c>
      <c r="G104" s="54">
        <f t="shared" si="5"/>
        <v>69.70099667774086</v>
      </c>
      <c r="H104" s="55">
        <f t="shared" si="3"/>
        <v>69.10408432147563</v>
      </c>
      <c r="I104" s="80">
        <f t="shared" si="4"/>
        <v>108.14432989690721</v>
      </c>
      <c r="J104" s="3" t="s">
        <v>296</v>
      </c>
    </row>
    <row r="105" spans="1:10" ht="52.5" thickBot="1">
      <c r="A105" s="232"/>
      <c r="B105" s="81" t="s">
        <v>93</v>
      </c>
      <c r="C105" s="114">
        <f>C104/C7</f>
        <v>0.5461711711711712</v>
      </c>
      <c r="D105" s="114">
        <f>D104/D7</f>
        <v>1</v>
      </c>
      <c r="E105" s="114">
        <f>E104/E7</f>
        <v>1</v>
      </c>
      <c r="F105" s="114">
        <f>F104/F7</f>
        <v>0.6970099667774087</v>
      </c>
      <c r="G105" s="61">
        <f t="shared" si="5"/>
        <v>69.70099667774086</v>
      </c>
      <c r="H105" s="62">
        <f t="shared" si="3"/>
        <v>69.70099667774086</v>
      </c>
      <c r="I105" s="78">
        <f t="shared" si="4"/>
        <v>127.6174949481111</v>
      </c>
      <c r="J105" s="3"/>
    </row>
    <row r="106" spans="1:10" ht="39">
      <c r="A106" s="230">
        <v>19</v>
      </c>
      <c r="B106" s="79" t="s">
        <v>94</v>
      </c>
      <c r="C106" s="51">
        <v>36.5</v>
      </c>
      <c r="D106" s="51">
        <v>36.5</v>
      </c>
      <c r="E106" s="51">
        <v>36.5</v>
      </c>
      <c r="F106" s="51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31"/>
      <c r="B107" s="8" t="s">
        <v>95</v>
      </c>
      <c r="C107" s="6">
        <v>35.25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>
        <f t="shared" si="4"/>
        <v>55.319148936170215</v>
      </c>
      <c r="J107" s="3"/>
    </row>
    <row r="108" spans="1:10" ht="104.25" customHeight="1" thickBot="1">
      <c r="A108" s="232"/>
      <c r="B108" s="81" t="s">
        <v>96</v>
      </c>
      <c r="C108" s="114">
        <f>C107/C106</f>
        <v>0.9657534246575342</v>
      </c>
      <c r="D108" s="114">
        <f>D107/D106</f>
        <v>0.5342465753424658</v>
      </c>
      <c r="E108" s="114">
        <f>E107/E106</f>
        <v>0.5342465753424658</v>
      </c>
      <c r="F108" s="114">
        <f>F107/F106</f>
        <v>0.5342465753424658</v>
      </c>
      <c r="G108" s="61">
        <f t="shared" si="5"/>
        <v>100</v>
      </c>
      <c r="H108" s="62">
        <f t="shared" si="3"/>
        <v>100</v>
      </c>
      <c r="I108" s="78">
        <f t="shared" si="4"/>
        <v>55.319148936170215</v>
      </c>
      <c r="J108" s="3"/>
    </row>
    <row r="109" spans="1:10" ht="26.25">
      <c r="A109" s="230">
        <v>20</v>
      </c>
      <c r="B109" s="79" t="s">
        <v>161</v>
      </c>
      <c r="C109" s="51">
        <v>43065</v>
      </c>
      <c r="D109" s="51">
        <v>43065</v>
      </c>
      <c r="E109" s="51">
        <v>43065</v>
      </c>
      <c r="F109" s="51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31"/>
      <c r="B110" s="8" t="s">
        <v>162</v>
      </c>
      <c r="C110" s="6">
        <v>23955</v>
      </c>
      <c r="D110" s="6">
        <v>23955</v>
      </c>
      <c r="E110" s="6">
        <v>23955</v>
      </c>
      <c r="F110" s="6">
        <v>23955</v>
      </c>
      <c r="G110" s="19">
        <f t="shared" si="5"/>
        <v>100</v>
      </c>
      <c r="H110" s="20">
        <f t="shared" si="3"/>
        <v>100</v>
      </c>
      <c r="I110" s="83">
        <f t="shared" si="4"/>
        <v>100</v>
      </c>
      <c r="J110" s="3"/>
    </row>
    <row r="111" spans="1:10" ht="65.25" thickBot="1">
      <c r="A111" s="232"/>
      <c r="B111" s="81" t="s">
        <v>97</v>
      </c>
      <c r="C111" s="114">
        <f>C110/C109</f>
        <v>0.5562521769418322</v>
      </c>
      <c r="D111" s="114">
        <f>D110/D109</f>
        <v>0.5562521769418322</v>
      </c>
      <c r="E111" s="114">
        <f>E110/E109</f>
        <v>0.5562521769418322</v>
      </c>
      <c r="F111" s="114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100</v>
      </c>
      <c r="J111" s="3"/>
    </row>
    <row r="112" spans="1:10" ht="39">
      <c r="A112" s="230">
        <v>21</v>
      </c>
      <c r="B112" s="79" t="s">
        <v>105</v>
      </c>
      <c r="C112" s="51">
        <v>76</v>
      </c>
      <c r="D112" s="52">
        <v>45</v>
      </c>
      <c r="E112" s="52">
        <v>45</v>
      </c>
      <c r="F112" s="211">
        <v>44</v>
      </c>
      <c r="G112" s="54">
        <f t="shared" si="5"/>
        <v>97.77777777777777</v>
      </c>
      <c r="H112" s="55">
        <f t="shared" si="3"/>
        <v>97.77777777777777</v>
      </c>
      <c r="I112" s="80">
        <f t="shared" si="4"/>
        <v>57.89473684210527</v>
      </c>
      <c r="J112" s="3"/>
    </row>
    <row r="113" spans="1:10" ht="26.25">
      <c r="A113" s="231"/>
      <c r="B113" s="8" t="s">
        <v>98</v>
      </c>
      <c r="C113" s="6">
        <v>20</v>
      </c>
      <c r="D113" s="10">
        <v>45</v>
      </c>
      <c r="E113" s="10">
        <v>45</v>
      </c>
      <c r="F113" s="203">
        <v>44</v>
      </c>
      <c r="G113" s="19">
        <f t="shared" si="5"/>
        <v>97.77777777777777</v>
      </c>
      <c r="H113" s="20">
        <f t="shared" si="3"/>
        <v>97.77777777777777</v>
      </c>
      <c r="I113" s="83">
        <f t="shared" si="4"/>
        <v>220.00000000000003</v>
      </c>
      <c r="J113" s="3"/>
    </row>
    <row r="114" spans="1:10" ht="27" thickBot="1">
      <c r="A114" s="232"/>
      <c r="B114" s="81" t="s">
        <v>99</v>
      </c>
      <c r="C114" s="114">
        <f>C113/C112</f>
        <v>0.2631578947368421</v>
      </c>
      <c r="D114" s="114">
        <f>D113/D112</f>
        <v>1</v>
      </c>
      <c r="E114" s="114">
        <f>E113/E112</f>
        <v>1</v>
      </c>
      <c r="F114" s="114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0" ht="42" customHeight="1">
      <c r="A115" s="230">
        <v>22</v>
      </c>
      <c r="B115" s="79" t="s">
        <v>100</v>
      </c>
      <c r="C115" s="51">
        <v>10150</v>
      </c>
      <c r="D115" s="52">
        <v>13965</v>
      </c>
      <c r="E115" s="52">
        <v>10452</v>
      </c>
      <c r="F115" s="207">
        <v>13695</v>
      </c>
      <c r="G115" s="54">
        <f t="shared" si="5"/>
        <v>131.02755453501723</v>
      </c>
      <c r="H115" s="55">
        <f t="shared" si="3"/>
        <v>98.06659505907626</v>
      </c>
      <c r="I115" s="80">
        <f t="shared" si="4"/>
        <v>134.92610837438423</v>
      </c>
      <c r="J115" s="3"/>
    </row>
    <row r="116" spans="1:10" ht="51.75">
      <c r="A116" s="231"/>
      <c r="B116" s="8" t="s">
        <v>101</v>
      </c>
      <c r="C116" s="6">
        <v>2270</v>
      </c>
      <c r="D116" s="15">
        <v>1897</v>
      </c>
      <c r="E116" s="10">
        <v>1800</v>
      </c>
      <c r="F116" s="208">
        <v>2427</v>
      </c>
      <c r="G116" s="19">
        <f t="shared" si="5"/>
        <v>134.83333333333334</v>
      </c>
      <c r="H116" s="20">
        <f t="shared" si="3"/>
        <v>127.93885081707961</v>
      </c>
      <c r="I116" s="83">
        <f t="shared" si="4"/>
        <v>106.91629955947137</v>
      </c>
      <c r="J116" s="3"/>
    </row>
    <row r="117" spans="1:10" ht="52.5" thickBot="1">
      <c r="A117" s="232"/>
      <c r="B117" s="81" t="s">
        <v>102</v>
      </c>
      <c r="C117" s="114">
        <f>C116/C7</f>
        <v>1.2781531531531531</v>
      </c>
      <c r="D117" s="114">
        <f>D116/D7</f>
        <v>1.2496706192358367</v>
      </c>
      <c r="E117" s="114">
        <f>E116/E7</f>
        <v>1.196013289036545</v>
      </c>
      <c r="F117" s="114">
        <f>F116/F7</f>
        <v>1.612624584717608</v>
      </c>
      <c r="G117" s="61">
        <f t="shared" si="5"/>
        <v>134.83333333333331</v>
      </c>
      <c r="H117" s="62">
        <f t="shared" si="3"/>
        <v>129.0439704586889</v>
      </c>
      <c r="I117" s="78">
        <f t="shared" si="4"/>
        <v>126.16833755323664</v>
      </c>
      <c r="J117" s="3"/>
    </row>
    <row r="118" spans="1:10" ht="48.75" customHeight="1">
      <c r="A118" s="230">
        <v>23</v>
      </c>
      <c r="B118" s="79" t="s">
        <v>103</v>
      </c>
      <c r="C118" s="51">
        <v>250</v>
      </c>
      <c r="D118" s="52">
        <v>556</v>
      </c>
      <c r="E118" s="52">
        <v>615</v>
      </c>
      <c r="F118" s="206">
        <v>604</v>
      </c>
      <c r="G118" s="54">
        <f t="shared" si="5"/>
        <v>98.21138211382113</v>
      </c>
      <c r="H118" s="55">
        <f t="shared" si="3"/>
        <v>108.63309352517985</v>
      </c>
      <c r="I118" s="80">
        <f t="shared" si="4"/>
        <v>241.6</v>
      </c>
      <c r="J118" s="3"/>
    </row>
    <row r="119" spans="1:10" ht="39.75" thickBot="1">
      <c r="A119" s="232"/>
      <c r="B119" s="81" t="s">
        <v>104</v>
      </c>
      <c r="C119" s="114">
        <f>C118/C7</f>
        <v>0.14076576576576577</v>
      </c>
      <c r="D119" s="114">
        <f>D118/D7</f>
        <v>0.3662714097496706</v>
      </c>
      <c r="E119" s="114">
        <f>E118/E7</f>
        <v>0.40863787375415284</v>
      </c>
      <c r="F119" s="114">
        <f>F118/F7</f>
        <v>0.40132890365448504</v>
      </c>
      <c r="G119" s="61">
        <f t="shared" si="5"/>
        <v>98.21138211382113</v>
      </c>
      <c r="H119" s="62">
        <f t="shared" si="3"/>
        <v>109.57145247257345</v>
      </c>
      <c r="I119" s="78">
        <f t="shared" si="4"/>
        <v>285.10405315614616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273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 t="s">
        <v>232</v>
      </c>
      <c r="F122" s="1"/>
      <c r="G122" s="1"/>
      <c r="H122" s="1"/>
      <c r="I122" s="1"/>
      <c r="J122" s="3"/>
    </row>
    <row r="123" spans="1:10" ht="15">
      <c r="A123" s="2"/>
      <c r="B123" s="2" t="s">
        <v>155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22:A23"/>
    <mergeCell ref="A24:A51"/>
    <mergeCell ref="A52:A53"/>
    <mergeCell ref="A54:A55"/>
    <mergeCell ref="A7:A10"/>
    <mergeCell ref="A11:A17"/>
    <mergeCell ref="A18:A19"/>
    <mergeCell ref="A20:A21"/>
    <mergeCell ref="A88:A90"/>
    <mergeCell ref="A112:A114"/>
    <mergeCell ref="A115:A117"/>
    <mergeCell ref="A118:A119"/>
    <mergeCell ref="A56:A78"/>
    <mergeCell ref="A79:A82"/>
    <mergeCell ref="A83:A85"/>
    <mergeCell ref="A86:A87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61">
      <selection activeCell="E96" sqref="E96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44" t="s">
        <v>110</v>
      </c>
      <c r="B2" s="244"/>
      <c r="C2" s="244"/>
      <c r="D2" s="244"/>
    </row>
    <row r="3" spans="1:4" ht="12" customHeight="1">
      <c r="A3" s="245" t="s">
        <v>285</v>
      </c>
      <c r="B3" s="245"/>
      <c r="C3" s="245"/>
      <c r="D3" s="245"/>
    </row>
    <row r="4" spans="1:4" ht="13.5" customHeight="1">
      <c r="A4" s="120"/>
      <c r="B4" s="120"/>
      <c r="C4" s="120"/>
      <c r="D4" s="120"/>
    </row>
    <row r="5" spans="1:4" ht="16.5" customHeight="1">
      <c r="A5" s="243" t="s">
        <v>111</v>
      </c>
      <c r="B5" s="243"/>
      <c r="C5" s="243"/>
      <c r="D5" s="243"/>
    </row>
    <row r="6" spans="1:4" ht="15">
      <c r="A6" s="121" t="s">
        <v>112</v>
      </c>
      <c r="B6" s="122" t="s">
        <v>113</v>
      </c>
      <c r="C6" s="121" t="s">
        <v>114</v>
      </c>
      <c r="D6" s="121" t="s">
        <v>115</v>
      </c>
    </row>
    <row r="7" spans="1:4" ht="15">
      <c r="A7" s="123" t="s">
        <v>116</v>
      </c>
      <c r="B7" s="124" t="s">
        <v>117</v>
      </c>
      <c r="C7" s="125" t="s">
        <v>118</v>
      </c>
      <c r="D7" s="125" t="s">
        <v>119</v>
      </c>
    </row>
    <row r="8" spans="1:4" ht="15">
      <c r="A8" s="126" t="s">
        <v>120</v>
      </c>
      <c r="B8" s="127"/>
      <c r="C8" s="128"/>
      <c r="D8" s="128"/>
    </row>
    <row r="9" spans="1:4" ht="14.25">
      <c r="A9" s="129" t="s">
        <v>121</v>
      </c>
      <c r="B9" s="130"/>
      <c r="C9" s="131">
        <v>65</v>
      </c>
      <c r="D9" s="132">
        <f>B9/10*C9</f>
        <v>0</v>
      </c>
    </row>
    <row r="10" spans="1:4" ht="14.25">
      <c r="A10" s="129" t="s">
        <v>122</v>
      </c>
      <c r="B10" s="130"/>
      <c r="C10" s="131">
        <v>104</v>
      </c>
      <c r="D10" s="132">
        <f>B10/10*C10</f>
        <v>0</v>
      </c>
    </row>
    <row r="11" spans="1:4" ht="14.25">
      <c r="A11" s="129" t="s">
        <v>123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124</v>
      </c>
      <c r="B12" s="130"/>
      <c r="C12" s="131">
        <v>55</v>
      </c>
      <c r="D12" s="132">
        <f t="shared" si="0"/>
        <v>0</v>
      </c>
    </row>
    <row r="13" spans="1:4" ht="14.25">
      <c r="A13" s="129" t="s">
        <v>125</v>
      </c>
      <c r="B13" s="130"/>
      <c r="C13" s="131">
        <v>60</v>
      </c>
      <c r="D13" s="132">
        <f t="shared" si="0"/>
        <v>0</v>
      </c>
    </row>
    <row r="14" spans="1:4" ht="15">
      <c r="A14" s="133" t="s">
        <v>126</v>
      </c>
      <c r="B14" s="130"/>
      <c r="C14" s="131" t="s">
        <v>166</v>
      </c>
      <c r="D14" s="134">
        <f>D9+D10+D11+D12+D13</f>
        <v>0</v>
      </c>
    </row>
    <row r="15" spans="1:4" ht="14.25">
      <c r="A15" s="129" t="s">
        <v>127</v>
      </c>
      <c r="B15" s="135"/>
      <c r="C15" s="131">
        <v>15</v>
      </c>
      <c r="D15" s="132">
        <f t="shared" si="0"/>
        <v>0</v>
      </c>
    </row>
    <row r="16" spans="1:4" ht="14.25">
      <c r="A16" s="128" t="s">
        <v>128</v>
      </c>
      <c r="B16" s="136"/>
      <c r="C16" s="132">
        <v>3.5</v>
      </c>
      <c r="D16" s="132">
        <f>B16*C16/1000</f>
        <v>0</v>
      </c>
    </row>
    <row r="17" spans="1:4" ht="14.25">
      <c r="A17" s="128" t="s">
        <v>129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130</v>
      </c>
      <c r="B18" s="137"/>
      <c r="C18" s="132">
        <v>10</v>
      </c>
      <c r="D18" s="132">
        <f t="shared" si="0"/>
        <v>0</v>
      </c>
    </row>
    <row r="19" spans="1:4" ht="14.25">
      <c r="A19" s="128" t="s">
        <v>131</v>
      </c>
      <c r="B19" s="137"/>
      <c r="C19" s="132">
        <v>12</v>
      </c>
      <c r="D19" s="132">
        <f t="shared" si="0"/>
        <v>0</v>
      </c>
    </row>
    <row r="20" spans="1:4" ht="14.25">
      <c r="A20" s="128" t="s">
        <v>132</v>
      </c>
      <c r="B20" s="137"/>
      <c r="C20" s="132">
        <v>9</v>
      </c>
      <c r="D20" s="132">
        <f t="shared" si="0"/>
        <v>0</v>
      </c>
    </row>
    <row r="21" spans="1:4" ht="15">
      <c r="A21" s="126" t="s">
        <v>133</v>
      </c>
      <c r="B21" s="137"/>
      <c r="C21" s="132" t="s">
        <v>166</v>
      </c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43" t="s">
        <v>134</v>
      </c>
      <c r="B23" s="243"/>
      <c r="C23" s="243"/>
      <c r="D23" s="243"/>
    </row>
    <row r="24" spans="1:4" s="139" customFormat="1" ht="15">
      <c r="A24" s="121" t="s">
        <v>135</v>
      </c>
      <c r="B24" s="122" t="s">
        <v>113</v>
      </c>
      <c r="C24" s="121" t="s">
        <v>114</v>
      </c>
      <c r="D24" s="121" t="s">
        <v>115</v>
      </c>
    </row>
    <row r="25" spans="1:4" s="139" customFormat="1" ht="15">
      <c r="A25" s="123" t="s">
        <v>116</v>
      </c>
      <c r="B25" s="124" t="s">
        <v>117</v>
      </c>
      <c r="C25" s="125" t="s">
        <v>118</v>
      </c>
      <c r="D25" s="125" t="s">
        <v>119</v>
      </c>
    </row>
    <row r="26" spans="1:4" s="139" customFormat="1" ht="15">
      <c r="A26" s="126" t="s">
        <v>120</v>
      </c>
      <c r="B26" s="128"/>
      <c r="C26" s="128"/>
      <c r="D26" s="126"/>
    </row>
    <row r="27" spans="1:4" ht="14.25">
      <c r="A27" s="128" t="s">
        <v>121</v>
      </c>
      <c r="B27" s="137">
        <v>2960</v>
      </c>
      <c r="C27" s="131">
        <v>65</v>
      </c>
      <c r="D27" s="132">
        <f>B27/10*C27</f>
        <v>19240</v>
      </c>
    </row>
    <row r="28" spans="1:4" ht="14.25">
      <c r="A28" s="128" t="s">
        <v>122</v>
      </c>
      <c r="B28" s="137">
        <v>401</v>
      </c>
      <c r="C28" s="131">
        <v>104</v>
      </c>
      <c r="D28" s="132">
        <f>B28/10*C28</f>
        <v>4170.400000000001</v>
      </c>
    </row>
    <row r="29" spans="1:4" ht="14.25">
      <c r="A29" s="128" t="s">
        <v>123</v>
      </c>
      <c r="B29" s="137">
        <v>341</v>
      </c>
      <c r="C29" s="131">
        <v>60</v>
      </c>
      <c r="D29" s="132">
        <f>B29/10*C29</f>
        <v>2046</v>
      </c>
    </row>
    <row r="30" spans="1:4" ht="14.25">
      <c r="A30" s="128" t="s">
        <v>124</v>
      </c>
      <c r="B30" s="137">
        <v>279</v>
      </c>
      <c r="C30" s="131">
        <v>55</v>
      </c>
      <c r="D30" s="132">
        <f>B30/10*C30</f>
        <v>1534.5</v>
      </c>
    </row>
    <row r="31" spans="1:4" ht="14.25">
      <c r="A31" s="128" t="s">
        <v>125</v>
      </c>
      <c r="B31" s="137"/>
      <c r="C31" s="131">
        <v>60</v>
      </c>
      <c r="D31" s="132">
        <f>B31/10*C31</f>
        <v>0</v>
      </c>
    </row>
    <row r="32" spans="1:4" ht="15">
      <c r="A32" s="126" t="s">
        <v>126</v>
      </c>
      <c r="B32" s="134"/>
      <c r="C32" s="131" t="s">
        <v>166</v>
      </c>
      <c r="D32" s="134">
        <f>D27+D28+D29+D30+D31</f>
        <v>26990.9</v>
      </c>
    </row>
    <row r="33" spans="1:4" ht="14.25">
      <c r="A33" s="128" t="s">
        <v>127</v>
      </c>
      <c r="B33" s="137">
        <v>17087</v>
      </c>
      <c r="C33" s="131">
        <v>15</v>
      </c>
      <c r="D33" s="132">
        <f>B33/10*C33</f>
        <v>25630.5</v>
      </c>
    </row>
    <row r="34" spans="1:4" ht="14.25">
      <c r="A34" s="128" t="s">
        <v>128</v>
      </c>
      <c r="B34" s="137">
        <v>115200</v>
      </c>
      <c r="C34" s="132">
        <v>3.5</v>
      </c>
      <c r="D34" s="132">
        <f>B34*C34/1000</f>
        <v>403.2</v>
      </c>
    </row>
    <row r="35" spans="1:4" ht="14.25">
      <c r="A35" s="128" t="s">
        <v>129</v>
      </c>
      <c r="B35" s="137">
        <v>65</v>
      </c>
      <c r="C35" s="132">
        <v>37.5</v>
      </c>
      <c r="D35" s="132">
        <f>B35/10*C35</f>
        <v>243.75</v>
      </c>
    </row>
    <row r="36" spans="1:4" ht="14.25">
      <c r="A36" s="128" t="s">
        <v>130</v>
      </c>
      <c r="B36" s="137">
        <v>43250</v>
      </c>
      <c r="C36" s="132">
        <v>10</v>
      </c>
      <c r="D36" s="132">
        <f>B36/10*C36</f>
        <v>43250</v>
      </c>
    </row>
    <row r="37" spans="1:4" ht="14.25">
      <c r="A37" s="128" t="s">
        <v>131</v>
      </c>
      <c r="B37" s="137">
        <v>2890</v>
      </c>
      <c r="C37" s="132">
        <v>12</v>
      </c>
      <c r="D37" s="132">
        <f>B37/10*C37</f>
        <v>3468</v>
      </c>
    </row>
    <row r="38" spans="1:4" ht="14.25">
      <c r="A38" s="128" t="s">
        <v>132</v>
      </c>
      <c r="B38" s="137"/>
      <c r="C38" s="132">
        <v>9</v>
      </c>
      <c r="D38" s="132">
        <f>B38/10*C38</f>
        <v>0</v>
      </c>
    </row>
    <row r="39" spans="1:4" ht="15">
      <c r="A39" s="126" t="s">
        <v>133</v>
      </c>
      <c r="B39" s="137"/>
      <c r="C39" s="132" t="s">
        <v>166</v>
      </c>
      <c r="D39" s="140">
        <f>SUM(D32:D38)</f>
        <v>99986.35</v>
      </c>
    </row>
    <row r="41" spans="1:4" ht="15.75" customHeight="1">
      <c r="A41" s="243" t="s">
        <v>40</v>
      </c>
      <c r="B41" s="243"/>
      <c r="C41" s="243"/>
      <c r="D41" s="243"/>
    </row>
    <row r="42" spans="1:4" s="139" customFormat="1" ht="15">
      <c r="A42" s="121" t="s">
        <v>135</v>
      </c>
      <c r="B42" s="122" t="s">
        <v>113</v>
      </c>
      <c r="C42" s="121" t="s">
        <v>114</v>
      </c>
      <c r="D42" s="121" t="s">
        <v>115</v>
      </c>
    </row>
    <row r="43" spans="1:4" s="139" customFormat="1" ht="15">
      <c r="A43" s="123" t="s">
        <v>116</v>
      </c>
      <c r="B43" s="124" t="s">
        <v>117</v>
      </c>
      <c r="C43" s="125" t="s">
        <v>118</v>
      </c>
      <c r="D43" s="125" t="s">
        <v>119</v>
      </c>
    </row>
    <row r="44" spans="1:4" s="139" customFormat="1" ht="15">
      <c r="A44" s="126" t="s">
        <v>120</v>
      </c>
      <c r="B44" s="128"/>
      <c r="C44" s="128"/>
      <c r="D44" s="126"/>
    </row>
    <row r="45" spans="1:4" ht="14.25">
      <c r="A45" s="128" t="s">
        <v>121</v>
      </c>
      <c r="B45" s="137">
        <v>894</v>
      </c>
      <c r="C45" s="131">
        <v>65</v>
      </c>
      <c r="D45" s="132">
        <f>B45/10*C45</f>
        <v>5811</v>
      </c>
    </row>
    <row r="46" spans="1:4" ht="14.25">
      <c r="A46" s="128" t="s">
        <v>122</v>
      </c>
      <c r="B46" s="137">
        <v>61</v>
      </c>
      <c r="C46" s="131">
        <v>104</v>
      </c>
      <c r="D46" s="132">
        <f>B46/10*C46</f>
        <v>634.4</v>
      </c>
    </row>
    <row r="47" spans="1:4" ht="14.25">
      <c r="A47" s="128" t="s">
        <v>123</v>
      </c>
      <c r="B47" s="137">
        <v>441</v>
      </c>
      <c r="C47" s="131">
        <v>60</v>
      </c>
      <c r="D47" s="132">
        <f>B47/10*C47</f>
        <v>2646</v>
      </c>
    </row>
    <row r="48" spans="1:4" ht="14.25">
      <c r="A48" s="128" t="s">
        <v>124</v>
      </c>
      <c r="B48" s="137">
        <v>61</v>
      </c>
      <c r="C48" s="131">
        <v>55</v>
      </c>
      <c r="D48" s="132">
        <f>B48/10*C48</f>
        <v>335.5</v>
      </c>
    </row>
    <row r="49" spans="1:4" ht="14.25">
      <c r="A49" s="128" t="s">
        <v>125</v>
      </c>
      <c r="B49" s="137"/>
      <c r="C49" s="131">
        <v>60</v>
      </c>
      <c r="D49" s="132">
        <f>B49/10*C49</f>
        <v>0</v>
      </c>
    </row>
    <row r="50" spans="1:4" ht="15">
      <c r="A50" s="126" t="s">
        <v>126</v>
      </c>
      <c r="B50" s="134"/>
      <c r="C50" s="131" t="s">
        <v>166</v>
      </c>
      <c r="D50" s="134">
        <f>D45+D46+D47+D48+D49</f>
        <v>9426.9</v>
      </c>
    </row>
    <row r="51" spans="1:4" ht="14.25">
      <c r="A51" s="128" t="s">
        <v>127</v>
      </c>
      <c r="B51" s="137">
        <v>5297</v>
      </c>
      <c r="C51" s="131">
        <v>15</v>
      </c>
      <c r="D51" s="132">
        <f>B51/10*C51</f>
        <v>7945.500000000001</v>
      </c>
    </row>
    <row r="52" spans="1:4" ht="14.25">
      <c r="A52" s="128" t="s">
        <v>128</v>
      </c>
      <c r="B52" s="137">
        <v>5300</v>
      </c>
      <c r="C52" s="132">
        <v>3.5</v>
      </c>
      <c r="D52" s="132">
        <f>B52*C52/1000</f>
        <v>18.55</v>
      </c>
    </row>
    <row r="53" spans="1:4" ht="14.25">
      <c r="A53" s="128" t="s">
        <v>129</v>
      </c>
      <c r="B53" s="137">
        <v>35</v>
      </c>
      <c r="C53" s="132">
        <v>37.5</v>
      </c>
      <c r="D53" s="132">
        <f>B53/10*C53</f>
        <v>131.25</v>
      </c>
    </row>
    <row r="54" spans="1:4" ht="14.25">
      <c r="A54" s="128" t="s">
        <v>130</v>
      </c>
      <c r="B54" s="137">
        <v>185</v>
      </c>
      <c r="C54" s="132">
        <v>10</v>
      </c>
      <c r="D54" s="132">
        <f>B54/10*C54</f>
        <v>185</v>
      </c>
    </row>
    <row r="55" spans="1:4" ht="14.25">
      <c r="A55" s="128" t="s">
        <v>131</v>
      </c>
      <c r="B55" s="137">
        <v>920</v>
      </c>
      <c r="C55" s="132">
        <v>12</v>
      </c>
      <c r="D55" s="132">
        <f>B55/10*C55</f>
        <v>1104</v>
      </c>
    </row>
    <row r="56" spans="1:4" ht="14.25">
      <c r="A56" s="128" t="s">
        <v>132</v>
      </c>
      <c r="B56" s="137"/>
      <c r="C56" s="132">
        <v>9</v>
      </c>
      <c r="D56" s="132">
        <f>B56/10*C56</f>
        <v>0</v>
      </c>
    </row>
    <row r="57" spans="1:4" ht="15">
      <c r="A57" s="126" t="s">
        <v>133</v>
      </c>
      <c r="B57" s="137"/>
      <c r="C57" s="132" t="s">
        <v>166</v>
      </c>
      <c r="D57" s="134">
        <f>D50+D51+D52+D53+D54+D55+D56</f>
        <v>18811.2</v>
      </c>
    </row>
    <row r="59" spans="1:4" ht="15.75" customHeight="1">
      <c r="A59" s="243" t="s">
        <v>136</v>
      </c>
      <c r="B59" s="243"/>
      <c r="C59" s="243"/>
      <c r="D59" s="243"/>
    </row>
    <row r="60" spans="1:4" s="139" customFormat="1" ht="15">
      <c r="A60" s="121" t="s">
        <v>135</v>
      </c>
      <c r="B60" s="122" t="s">
        <v>113</v>
      </c>
      <c r="C60" s="121" t="s">
        <v>114</v>
      </c>
      <c r="D60" s="121" t="s">
        <v>115</v>
      </c>
    </row>
    <row r="61" spans="1:4" s="139" customFormat="1" ht="15">
      <c r="A61" s="123" t="s">
        <v>116</v>
      </c>
      <c r="B61" s="124" t="s">
        <v>117</v>
      </c>
      <c r="C61" s="125" t="s">
        <v>118</v>
      </c>
      <c r="D61" s="125" t="s">
        <v>119</v>
      </c>
    </row>
    <row r="62" spans="1:4" s="139" customFormat="1" ht="15">
      <c r="A62" s="126" t="s">
        <v>120</v>
      </c>
      <c r="B62" s="128"/>
      <c r="C62" s="128"/>
      <c r="D62" s="126"/>
    </row>
    <row r="63" spans="1:4" ht="14.25">
      <c r="A63" s="128" t="s">
        <v>121</v>
      </c>
      <c r="B63" s="137"/>
      <c r="C63" s="131">
        <v>65</v>
      </c>
      <c r="D63" s="132">
        <f>B63/10*C63</f>
        <v>0</v>
      </c>
    </row>
    <row r="64" spans="1:4" ht="14.25">
      <c r="A64" s="128" t="s">
        <v>122</v>
      </c>
      <c r="B64" s="137"/>
      <c r="C64" s="131">
        <v>104</v>
      </c>
      <c r="D64" s="132">
        <f>B64/10*C64</f>
        <v>0</v>
      </c>
    </row>
    <row r="65" spans="1:4" ht="14.25">
      <c r="A65" s="128" t="s">
        <v>123</v>
      </c>
      <c r="B65" s="137"/>
      <c r="C65" s="131">
        <v>60</v>
      </c>
      <c r="D65" s="132">
        <f>B65/10*C65</f>
        <v>0</v>
      </c>
    </row>
    <row r="66" spans="1:4" ht="14.25">
      <c r="A66" s="128" t="s">
        <v>124</v>
      </c>
      <c r="B66" s="137"/>
      <c r="C66" s="131">
        <v>55</v>
      </c>
      <c r="D66" s="132">
        <f>B66/10*C66</f>
        <v>0</v>
      </c>
    </row>
    <row r="67" spans="1:4" ht="14.25">
      <c r="A67" s="128" t="s">
        <v>125</v>
      </c>
      <c r="B67" s="137"/>
      <c r="C67" s="131">
        <v>60</v>
      </c>
      <c r="D67" s="132">
        <f>B67/10*C67</f>
        <v>0</v>
      </c>
    </row>
    <row r="68" spans="1:4" ht="15">
      <c r="A68" s="126" t="s">
        <v>126</v>
      </c>
      <c r="B68" s="134"/>
      <c r="C68" s="131" t="s">
        <v>166</v>
      </c>
      <c r="D68" s="134">
        <f>D63+D64+D65+D66+D67</f>
        <v>0</v>
      </c>
    </row>
    <row r="69" spans="1:4" ht="14.25">
      <c r="A69" s="128" t="s">
        <v>127</v>
      </c>
      <c r="B69" s="137"/>
      <c r="C69" s="131">
        <v>15</v>
      </c>
      <c r="D69" s="132">
        <f>B69/10*C69</f>
        <v>0</v>
      </c>
    </row>
    <row r="70" spans="1:4" ht="14.25">
      <c r="A70" s="128" t="s">
        <v>128</v>
      </c>
      <c r="B70" s="137"/>
      <c r="C70" s="132">
        <v>3.5</v>
      </c>
      <c r="D70" s="132">
        <f>B70*C70/1000</f>
        <v>0</v>
      </c>
    </row>
    <row r="71" spans="1:4" ht="14.25">
      <c r="A71" s="128" t="s">
        <v>129</v>
      </c>
      <c r="B71" s="137"/>
      <c r="C71" s="132">
        <v>37.5</v>
      </c>
      <c r="D71" s="132">
        <f>B71/10*C71</f>
        <v>0</v>
      </c>
    </row>
    <row r="72" spans="1:4" ht="14.25">
      <c r="A72" s="128" t="s">
        <v>130</v>
      </c>
      <c r="B72" s="137"/>
      <c r="C72" s="132">
        <v>10</v>
      </c>
      <c r="D72" s="132">
        <f>B72/10*C72</f>
        <v>0</v>
      </c>
    </row>
    <row r="73" spans="1:4" ht="14.25">
      <c r="A73" s="128" t="s">
        <v>131</v>
      </c>
      <c r="B73" s="137"/>
      <c r="C73" s="132">
        <v>12</v>
      </c>
      <c r="D73" s="132">
        <f>B73/10*C73</f>
        <v>0</v>
      </c>
    </row>
    <row r="74" spans="1:4" ht="14.25">
      <c r="A74" s="128" t="s">
        <v>132</v>
      </c>
      <c r="B74" s="137"/>
      <c r="C74" s="132">
        <v>9</v>
      </c>
      <c r="D74" s="132">
        <f>B74/10*C74</f>
        <v>0</v>
      </c>
    </row>
    <row r="75" spans="1:4" ht="15">
      <c r="A75" s="126" t="s">
        <v>133</v>
      </c>
      <c r="B75" s="137"/>
      <c r="C75" s="132" t="s">
        <v>166</v>
      </c>
      <c r="D75" s="134">
        <f>D68+D69+D70+D71+D72+D73+D74</f>
        <v>0</v>
      </c>
    </row>
    <row r="77" spans="1:4" ht="18">
      <c r="A77" s="243" t="s">
        <v>137</v>
      </c>
      <c r="B77" s="243"/>
      <c r="C77" s="243"/>
      <c r="D77" s="243"/>
    </row>
    <row r="78" spans="1:4" s="139" customFormat="1" ht="15">
      <c r="A78" s="121" t="s">
        <v>135</v>
      </c>
      <c r="B78" s="122" t="s">
        <v>113</v>
      </c>
      <c r="C78" s="121" t="s">
        <v>114</v>
      </c>
      <c r="D78" s="121" t="s">
        <v>115</v>
      </c>
    </row>
    <row r="79" spans="1:4" s="139" customFormat="1" ht="15">
      <c r="A79" s="123" t="s">
        <v>116</v>
      </c>
      <c r="B79" s="124" t="s">
        <v>117</v>
      </c>
      <c r="C79" s="125" t="s">
        <v>118</v>
      </c>
      <c r="D79" s="125" t="s">
        <v>119</v>
      </c>
    </row>
    <row r="80" spans="1:4" s="139" customFormat="1" ht="15">
      <c r="A80" s="126" t="s">
        <v>120</v>
      </c>
      <c r="B80" s="126"/>
      <c r="C80" s="126"/>
      <c r="D80" s="126"/>
    </row>
    <row r="81" spans="1:4" ht="14.25">
      <c r="A81" s="128" t="s">
        <v>121</v>
      </c>
      <c r="B81" s="132">
        <f>B27+B45</f>
        <v>3854</v>
      </c>
      <c r="C81" s="131">
        <v>65</v>
      </c>
      <c r="D81" s="132">
        <f>B81/10*C81</f>
        <v>25051</v>
      </c>
    </row>
    <row r="82" spans="1:4" ht="14.25">
      <c r="A82" s="128" t="s">
        <v>122</v>
      </c>
      <c r="B82" s="132">
        <f>B28+B46</f>
        <v>462</v>
      </c>
      <c r="C82" s="131">
        <v>104</v>
      </c>
      <c r="D82" s="132">
        <f>B82/10*C82</f>
        <v>4804.8</v>
      </c>
    </row>
    <row r="83" spans="1:4" ht="14.25">
      <c r="A83" s="128" t="s">
        <v>123</v>
      </c>
      <c r="B83" s="132">
        <f>B29+B47</f>
        <v>782</v>
      </c>
      <c r="C83" s="131">
        <v>60</v>
      </c>
      <c r="D83" s="132">
        <f>B83/10*C83</f>
        <v>4692</v>
      </c>
    </row>
    <row r="84" spans="1:4" ht="14.25">
      <c r="A84" s="128" t="s">
        <v>124</v>
      </c>
      <c r="B84" s="132">
        <f>B30+B48</f>
        <v>340</v>
      </c>
      <c r="C84" s="131">
        <v>55</v>
      </c>
      <c r="D84" s="132">
        <f>B84/10*C84</f>
        <v>1870</v>
      </c>
    </row>
    <row r="85" spans="1:4" ht="14.25">
      <c r="A85" s="128" t="s">
        <v>125</v>
      </c>
      <c r="B85" s="132">
        <f>B31+B49</f>
        <v>0</v>
      </c>
      <c r="C85" s="131">
        <v>60</v>
      </c>
      <c r="D85" s="132">
        <f>B85/10*C85</f>
        <v>0</v>
      </c>
    </row>
    <row r="86" spans="1:4" ht="15">
      <c r="A86" s="126" t="s">
        <v>126</v>
      </c>
      <c r="B86" s="134"/>
      <c r="C86" s="131" t="s">
        <v>166</v>
      </c>
      <c r="D86" s="134">
        <f>D81+D82+D83+D84+D85</f>
        <v>36417.8</v>
      </c>
    </row>
    <row r="87" spans="1:4" ht="14.25">
      <c r="A87" s="128" t="s">
        <v>127</v>
      </c>
      <c r="B87" s="132">
        <f aca="true" t="shared" si="1" ref="B87:B92">B33+B51</f>
        <v>22384</v>
      </c>
      <c r="C87" s="131">
        <v>15</v>
      </c>
      <c r="D87" s="132">
        <f>B87/10*C87</f>
        <v>33576</v>
      </c>
    </row>
    <row r="88" spans="1:4" ht="14.25">
      <c r="A88" s="128" t="s">
        <v>128</v>
      </c>
      <c r="B88" s="132">
        <f t="shared" si="1"/>
        <v>120500</v>
      </c>
      <c r="C88" s="132">
        <v>3.5</v>
      </c>
      <c r="D88" s="132">
        <f>B88*C88/1000</f>
        <v>421.75</v>
      </c>
    </row>
    <row r="89" spans="1:4" ht="14.25">
      <c r="A89" s="128" t="s">
        <v>129</v>
      </c>
      <c r="B89" s="132">
        <f t="shared" si="1"/>
        <v>100</v>
      </c>
      <c r="C89" s="132">
        <v>37.5</v>
      </c>
      <c r="D89" s="132">
        <f>B89/10*C89</f>
        <v>375</v>
      </c>
    </row>
    <row r="90" spans="1:4" ht="14.25">
      <c r="A90" s="128" t="s">
        <v>130</v>
      </c>
      <c r="B90" s="132">
        <f t="shared" si="1"/>
        <v>43435</v>
      </c>
      <c r="C90" s="132">
        <v>10</v>
      </c>
      <c r="D90" s="132">
        <f>B90/10*C90</f>
        <v>43435</v>
      </c>
    </row>
    <row r="91" spans="1:4" ht="14.25">
      <c r="A91" s="128" t="s">
        <v>131</v>
      </c>
      <c r="B91" s="132">
        <f t="shared" si="1"/>
        <v>3810</v>
      </c>
      <c r="C91" s="132">
        <v>12</v>
      </c>
      <c r="D91" s="132">
        <f>B91/10*C91</f>
        <v>4572</v>
      </c>
    </row>
    <row r="92" spans="1:4" ht="14.25">
      <c r="A92" s="128" t="s">
        <v>132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133</v>
      </c>
      <c r="B93" s="132">
        <f>SUM(B81:B92)</f>
        <v>195667</v>
      </c>
      <c r="C93" s="132" t="s">
        <v>166</v>
      </c>
      <c r="D93" s="177">
        <f>D86+D87+D88+D89+D90+D91+D92</f>
        <v>118797.55</v>
      </c>
    </row>
    <row r="95" ht="12.75">
      <c r="A95" s="118" t="s">
        <v>286</v>
      </c>
    </row>
    <row r="97" spans="1:3" ht="12.75">
      <c r="A97" s="2" t="s">
        <v>195</v>
      </c>
      <c r="B97" s="166" t="s">
        <v>287</v>
      </c>
      <c r="C97" s="165"/>
    </row>
    <row r="98" spans="1:4" ht="15">
      <c r="A98" s="2" t="s">
        <v>156</v>
      </c>
      <c r="C98" s="165"/>
      <c r="D98" s="1" t="s">
        <v>233</v>
      </c>
    </row>
    <row r="99" spans="1:4" ht="12.75">
      <c r="A99" s="2" t="s">
        <v>155</v>
      </c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MMS</cp:lastModifiedBy>
  <cp:lastPrinted>2019-09-19T02:51:43Z</cp:lastPrinted>
  <dcterms:created xsi:type="dcterms:W3CDTF">2013-01-21T06:24:04Z</dcterms:created>
  <dcterms:modified xsi:type="dcterms:W3CDTF">2019-11-01T03:43:42Z</dcterms:modified>
  <cp:category/>
  <cp:version/>
  <cp:contentType/>
  <cp:contentStatus/>
</cp:coreProperties>
</file>